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showInkAnnotation="0" updateLinks="never" codeName="ThisWorkbook" defaultThemeVersion="124226"/>
  <mc:AlternateContent xmlns:mc="http://schemas.openxmlformats.org/markup-compatibility/2006">
    <mc:Choice Requires="x15">
      <x15ac:absPath xmlns:x15ac="http://schemas.microsoft.com/office/spreadsheetml/2010/11/ac" url="C:\Users\CGR_SANTANDER2\Downloads\"/>
    </mc:Choice>
  </mc:AlternateContent>
  <xr:revisionPtr revIDLastSave="0" documentId="8_{A431F696-82F9-4DA4-8189-B0D1D9A399A1}" xr6:coauthVersionLast="47" xr6:coauthVersionMax="47" xr10:uidLastSave="{00000000-0000-0000-0000-000000000000}"/>
  <bookViews>
    <workbookView xWindow="-110" yWindow="-110" windowWidth="19420" windowHeight="10300" tabRatio="940" firstSheet="1" activeTab="6" xr2:uid="{00000000-000D-0000-FFFF-FFFF00000000}"/>
  </bookViews>
  <sheets>
    <sheet name="INDICE" sheetId="22" r:id="rId1"/>
    <sheet name="F1. INF. GENERAL" sheetId="5" r:id="rId2"/>
    <sheet name="Hoja4" sheetId="6" state="hidden" r:id="rId3"/>
    <sheet name="F2. COMP. LAB Y COM COMPOR" sheetId="9" state="hidden" r:id="rId4"/>
    <sheet name="F3. EVIDENCIAS" sheetId="7" state="hidden" r:id="rId5"/>
    <sheet name="F4. CALF. COM. COMPORT." sheetId="17" state="hidden" r:id="rId6"/>
    <sheet name="F5. EVA. ÁREAS O DEPENDENCIAS." sheetId="1" r:id="rId7"/>
    <sheet name="F6. REPOR CLF PRD ANUAL U ORD" sheetId="3" state="hidden" r:id="rId8"/>
    <sheet name="F7. PLAN DE MEJORAMIENTO" sheetId="21" state="hidden" r:id="rId9"/>
    <sheet name="F8. EVA. EVENTUAL (Semestre 1)" sheetId="10" state="hidden" r:id="rId10"/>
    <sheet name="F8. EVA. EVENTUAL (Semestre 2)" sheetId="19" state="hidden" r:id="rId11"/>
    <sheet name="F9. EV. EXTRAORDINARIA" sheetId="13" state="hidden" r:id="rId12"/>
    <sheet name="F10. EVA. INFERIOR A 1 AÑO" sheetId="12" state="hidden" r:id="rId13"/>
    <sheet name="F11. EVA P. PRUEBA" sheetId="23" state="hidden" r:id="rId14"/>
  </sheets>
  <externalReferences>
    <externalReference r:id="rId15"/>
    <externalReference r:id="rId16"/>
    <externalReference r:id="rId17"/>
    <externalReference r:id="rId18"/>
    <externalReference r:id="rId19"/>
    <externalReference r:id="rId20"/>
  </externalReferences>
  <definedNames>
    <definedName name="_xlnm._FilterDatabase" localSheetId="2" hidden="1">Hoja4!$A$600:$AH$638</definedName>
    <definedName name="Anos" localSheetId="13">#REF!</definedName>
    <definedName name="Anos" localSheetId="6">'[1]INF. GRAL Y COMP. LABOR.'!$E$73:$E$82</definedName>
    <definedName name="Anos" localSheetId="8">#REF!</definedName>
    <definedName name="Anos" localSheetId="9">'[2]INF. GRAL Y COMP. LABOR.'!$E$73:$E$82</definedName>
    <definedName name="Anos" localSheetId="10">'[2]INF. GRAL Y COMP. LABOR.'!$E$73:$E$82</definedName>
    <definedName name="Anos">#REF!</definedName>
    <definedName name="APU">'[3]INF. GRAL Y COMP. LABOR.'!$E$73:$E$82</definedName>
    <definedName name="_xlnm.Print_Area" localSheetId="1">'F1. INF. GENERAL'!$A$2:$S$62</definedName>
    <definedName name="_xlnm.Print_Area" localSheetId="12">'F10. EVA. INFERIOR A 1 AÑO'!$A$2:$S$87</definedName>
    <definedName name="_xlnm.Print_Area" localSheetId="13">'F11. EVA P. PRUEBA'!$A$1:$S$95</definedName>
    <definedName name="_xlnm.Print_Area" localSheetId="3">'F2. COMP. LAB Y COM COMPOR'!$A$2:$S$66</definedName>
    <definedName name="_xlnm.Print_Area" localSheetId="6">'F5. EVA. ÁREAS O DEPENDENCIAS.'!$B$1:$M$39</definedName>
    <definedName name="_xlnm.Print_Area" localSheetId="7">'F6. REPOR CLF PRD ANUAL U ORD'!$A$2:$S$62</definedName>
    <definedName name="_xlnm.Print_Area" localSheetId="9">'F8. EVA. EVENTUAL (Semestre 1)'!$A$1:$S$78</definedName>
    <definedName name="_xlnm.Print_Area" localSheetId="10">'F8. EVA. EVENTUAL (Semestre 2)'!$A$1:$S$77</definedName>
    <definedName name="_xlnm.Print_Area" localSheetId="11">'F9. EV. EXTRAORDINARIA'!$A$2:$S$87</definedName>
    <definedName name="ASESOR">Hoja4!$B$601:$B$607</definedName>
    <definedName name="ASISTENCIAL">Hoja4!$B$623:$B$630</definedName>
    <definedName name="CALIFICACIÓN" localSheetId="13">#REF!</definedName>
    <definedName name="CALIFICACIÓN" localSheetId="8">#REF!</definedName>
    <definedName name="CALIFICACIÓN" localSheetId="10">#REF!</definedName>
    <definedName name="CALIFICACIÓN">#REF!</definedName>
    <definedName name="CINCO" localSheetId="13">#REF!</definedName>
    <definedName name="CINCO" localSheetId="8">[4]Hoja4!#REF!</definedName>
    <definedName name="CINCO" localSheetId="0">[5]Hoja4!#REF!</definedName>
    <definedName name="CINCO">Hoja4!#REF!</definedName>
    <definedName name="COMPETENCIAS">Hoja4!$B$219:$B$224</definedName>
    <definedName name="Compromisos" localSheetId="13">#REF!</definedName>
    <definedName name="Compromisos" localSheetId="8">#REF!</definedName>
    <definedName name="Compromisos" localSheetId="10">#REF!</definedName>
    <definedName name="Compromisos">#REF!</definedName>
    <definedName name="CONDUCTAS">Hoja4!$E$219:$E$224</definedName>
    <definedName name="DEFINICION">Hoja4!$D$219:$D$224</definedName>
    <definedName name="Dias" localSheetId="13">#REF!</definedName>
    <definedName name="Dias" localSheetId="6">'[1]INF. GRAL Y COMP. LABOR.'!$B$72:$B$102</definedName>
    <definedName name="Dias" localSheetId="8">#REF!</definedName>
    <definedName name="Dias" localSheetId="9">'[2]INF. GRAL Y COMP. LABOR.'!$B$72:$B$102</definedName>
    <definedName name="Dias" localSheetId="10">'[2]INF. GRAL Y COMP. LABOR.'!$B$72:$B$102</definedName>
    <definedName name="Dias">#REF!</definedName>
    <definedName name="DIEZ">Hoja4!$FW$2:$GO$28</definedName>
    <definedName name="DIRECTIVO">Hoja4!$B$631:$B$638</definedName>
    <definedName name="DOS" localSheetId="13">#REF!</definedName>
    <definedName name="DOS" localSheetId="8">[4]Hoja4!#REF!</definedName>
    <definedName name="DOS" localSheetId="0">[5]Hoja4!#REF!</definedName>
    <definedName name="DOS">Hoja4!#REF!</definedName>
    <definedName name="Meses" localSheetId="13">#REF!</definedName>
    <definedName name="Meses" localSheetId="6">'[1]INF. GRAL Y COMP. LABOR.'!$D$72:$D$83</definedName>
    <definedName name="Meses" localSheetId="8">#REF!</definedName>
    <definedName name="Meses" localSheetId="9">'[2]INF. GRAL Y COMP. LABOR.'!$D$72:$D$83</definedName>
    <definedName name="Meses" localSheetId="10">'[2]INF. GRAL Y COMP. LABOR.'!$D$72:$D$83</definedName>
    <definedName name="Meses">#REF!</definedName>
    <definedName name="NIVEL" localSheetId="8">#REF!</definedName>
    <definedName name="NIVEL" localSheetId="10">#REF!</definedName>
    <definedName name="NIVEL">Hoja4!$F$221:$F$224</definedName>
    <definedName name="Nivel_Jerarquico" localSheetId="13">#REF!</definedName>
    <definedName name="Nivel_Jerarquico" localSheetId="8">#REF!</definedName>
    <definedName name="Nivel_Jerarquico" localSheetId="9">#REF!</definedName>
    <definedName name="Nivel_Jerarquico" localSheetId="10">#REF!</definedName>
    <definedName name="Nivel_Jerarquico">#REF!</definedName>
    <definedName name="Nivel_Jerarquico_Evaluador" localSheetId="13">#REF!</definedName>
    <definedName name="Nivel_Jerarquico_Evaluador" localSheetId="8">#REF!</definedName>
    <definedName name="Nivel_Jerarquico_Evaluador" localSheetId="9">#REF!</definedName>
    <definedName name="Nivel_Jerarquico_Evaluador" localSheetId="10">#REF!</definedName>
    <definedName name="Nivel_Jerarquico_Evaluador">#REF!</definedName>
    <definedName name="NUEVE">Hoja4!$FD$2:$FV$28</definedName>
    <definedName name="OCHO">Hoja4!$EK$2:$FC$28</definedName>
    <definedName name="PARCIAL" localSheetId="13">#REF!</definedName>
    <definedName name="PARCIAL" localSheetId="8">[4]Hoja4!#REF!</definedName>
    <definedName name="PARCIAL" localSheetId="0">[5]Hoja4!#REF!</definedName>
    <definedName name="PARCIAL">Hoja4!#REF!</definedName>
    <definedName name="PROFESIONAL">Hoja4!$B$608:$B$616</definedName>
    <definedName name="SEIS">Hoja4!$CY$2:$DQ$28</definedName>
    <definedName name="SIETE">Hoja4!$DR$2:$EJ$28</definedName>
    <definedName name="TECNICO">Hoja4!$B$617:$B$622</definedName>
    <definedName name="TRES" localSheetId="13">#REF!</definedName>
    <definedName name="TRES" localSheetId="8">[4]Hoja4!#REF!</definedName>
    <definedName name="TRES" localSheetId="0">[5]Hoja4!#REF!</definedName>
    <definedName name="TRES">Hoja4!#REF!</definedName>
    <definedName name="UNO" localSheetId="13">#REF!</definedName>
    <definedName name="UNO" localSheetId="8">[4]Hoja4!#REF!</definedName>
    <definedName name="UNO" localSheetId="0">[5]Hoja4!#REF!</definedName>
    <definedName name="UNO">Hoja4!#REF!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01" i="6" l="1"/>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50" i="23"/>
  <c r="L37" i="5"/>
  <c r="L35" i="5"/>
  <c r="L45" i="19"/>
  <c r="C527" i="6"/>
  <c r="D527" i="6" s="1"/>
  <c r="C526" i="6"/>
  <c r="B482" i="6"/>
  <c r="B481" i="6"/>
  <c r="B480" i="6"/>
  <c r="B479" i="6"/>
  <c r="B477" i="6"/>
  <c r="B478" i="6"/>
  <c r="B476" i="6"/>
  <c r="C13" i="5"/>
  <c r="F13" i="5"/>
  <c r="I13" i="5"/>
  <c r="L13" i="5"/>
  <c r="P13" i="5"/>
  <c r="A15" i="5"/>
  <c r="I15" i="5"/>
  <c r="A17" i="5"/>
  <c r="F17" i="5"/>
  <c r="H17" i="5"/>
  <c r="J16" i="5"/>
  <c r="C20" i="5"/>
  <c r="F20" i="5"/>
  <c r="I20" i="5"/>
  <c r="L20" i="5"/>
  <c r="P20" i="5"/>
  <c r="A22" i="5"/>
  <c r="G22" i="5"/>
  <c r="N22" i="5"/>
  <c r="P22" i="5"/>
  <c r="R22" i="5"/>
  <c r="C12" i="12"/>
  <c r="N40" i="12"/>
  <c r="N38" i="12"/>
  <c r="N36" i="12"/>
  <c r="N34" i="12"/>
  <c r="N32" i="12"/>
  <c r="O42" i="12" s="1"/>
  <c r="N34" i="13"/>
  <c r="N36" i="13"/>
  <c r="N38" i="13"/>
  <c r="N40" i="13"/>
  <c r="N32" i="13"/>
  <c r="K43" i="13"/>
  <c r="O53" i="23"/>
  <c r="P53" i="23"/>
  <c r="Q53" i="23"/>
  <c r="R53" i="23"/>
  <c r="N53" i="23"/>
  <c r="N49" i="23"/>
  <c r="N54" i="23" s="1"/>
  <c r="O51" i="23"/>
  <c r="P51" i="23"/>
  <c r="Q51" i="23"/>
  <c r="R51" i="23"/>
  <c r="R54" i="23" s="1"/>
  <c r="N51" i="23"/>
  <c r="O49" i="23"/>
  <c r="P49" i="23"/>
  <c r="Q49" i="23"/>
  <c r="R49" i="23"/>
  <c r="O47" i="23"/>
  <c r="P47" i="23"/>
  <c r="Q47" i="23"/>
  <c r="Q54" i="23" s="1"/>
  <c r="R47" i="23"/>
  <c r="N47" i="23"/>
  <c r="C534" i="6"/>
  <c r="C540" i="6"/>
  <c r="F55" i="12"/>
  <c r="F55" i="13"/>
  <c r="O54" i="23"/>
  <c r="A506" i="6"/>
  <c r="A507" i="6"/>
  <c r="A505" i="6"/>
  <c r="A504" i="6"/>
  <c r="B507" i="6"/>
  <c r="B508" i="6" s="1"/>
  <c r="B506" i="6"/>
  <c r="B505" i="6"/>
  <c r="B504" i="6"/>
  <c r="L79" i="23"/>
  <c r="C79" i="23"/>
  <c r="N68" i="23"/>
  <c r="C68" i="23"/>
  <c r="L41" i="23"/>
  <c r="N42" i="23" s="1"/>
  <c r="N55" i="23" s="1"/>
  <c r="R40" i="23"/>
  <c r="Q40" i="23"/>
  <c r="P40" i="23"/>
  <c r="O40" i="23"/>
  <c r="N40" i="23"/>
  <c r="K40" i="23"/>
  <c r="P44" i="12"/>
  <c r="H57" i="12" s="1"/>
  <c r="O47" i="12"/>
  <c r="S47" i="12" s="1"/>
  <c r="P44" i="13"/>
  <c r="K36" i="19"/>
  <c r="L46" i="19"/>
  <c r="N46" i="19"/>
  <c r="N60" i="19" s="1"/>
  <c r="O46" i="19"/>
  <c r="P46" i="19"/>
  <c r="Q46" i="19"/>
  <c r="R46" i="19"/>
  <c r="R60" i="19" s="1"/>
  <c r="K38" i="19"/>
  <c r="K40" i="19"/>
  <c r="K42" i="19"/>
  <c r="K34" i="19"/>
  <c r="P37" i="5"/>
  <c r="P39" i="5"/>
  <c r="P41" i="5"/>
  <c r="P35" i="5"/>
  <c r="P33" i="5"/>
  <c r="L33" i="5"/>
  <c r="L39" i="5"/>
  <c r="L41" i="5"/>
  <c r="Q47" i="9"/>
  <c r="S45" i="9"/>
  <c r="J41" i="5" s="1"/>
  <c r="J40" i="13"/>
  <c r="P40" i="13" s="1"/>
  <c r="R40" i="13" s="1"/>
  <c r="S43" i="9"/>
  <c r="J39" i="5" s="1"/>
  <c r="S41" i="9"/>
  <c r="J36" i="12" s="1"/>
  <c r="P36" i="12" s="1"/>
  <c r="R36" i="12" s="1"/>
  <c r="S39" i="9"/>
  <c r="J34" i="13" s="1"/>
  <c r="P34" i="13" s="1"/>
  <c r="R34" i="13" s="1"/>
  <c r="S37" i="9"/>
  <c r="J33" i="5" s="1"/>
  <c r="J32" i="13"/>
  <c r="R47" i="9"/>
  <c r="J35" i="5"/>
  <c r="J38" i="13"/>
  <c r="P38" i="13" s="1"/>
  <c r="R38" i="13" s="1"/>
  <c r="J32" i="12"/>
  <c r="P32" i="12" s="1"/>
  <c r="R32" i="12" s="1"/>
  <c r="J34" i="12"/>
  <c r="P34" i="12" s="1"/>
  <c r="R34" i="12" s="1"/>
  <c r="J40" i="12"/>
  <c r="P40" i="12" s="1"/>
  <c r="R40" i="12" s="1"/>
  <c r="J37" i="5"/>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21" i="6"/>
  <c r="L44" i="12"/>
  <c r="L44" i="13"/>
  <c r="F57" i="13" s="1"/>
  <c r="L46" i="10"/>
  <c r="C533" i="6" s="1"/>
  <c r="C535" i="6" s="1"/>
  <c r="H61" i="9"/>
  <c r="A57" i="9"/>
  <c r="A55" i="9"/>
  <c r="A53" i="9"/>
  <c r="A51" i="9"/>
  <c r="N52" i="19"/>
  <c r="O52" i="19"/>
  <c r="P52" i="19"/>
  <c r="Q52" i="19"/>
  <c r="R52" i="19"/>
  <c r="R59" i="19" s="1"/>
  <c r="N54" i="19"/>
  <c r="O54" i="19"/>
  <c r="P54" i="19"/>
  <c r="Q54" i="19"/>
  <c r="R54" i="19"/>
  <c r="N56" i="19"/>
  <c r="O56" i="19"/>
  <c r="P56" i="19"/>
  <c r="Q56" i="19"/>
  <c r="R56" i="19"/>
  <c r="N58" i="19"/>
  <c r="O58" i="19"/>
  <c r="P58" i="19"/>
  <c r="Q58" i="19"/>
  <c r="R58" i="19"/>
  <c r="L73" i="12"/>
  <c r="C73" i="12"/>
  <c r="L73" i="13"/>
  <c r="C73" i="13"/>
  <c r="M47" i="3"/>
  <c r="C47" i="3"/>
  <c r="P12" i="10"/>
  <c r="R26" i="12"/>
  <c r="P26" i="12"/>
  <c r="N26" i="12"/>
  <c r="G26" i="12"/>
  <c r="A26" i="12"/>
  <c r="P24" i="12"/>
  <c r="L24" i="12"/>
  <c r="I24" i="12"/>
  <c r="F24" i="12"/>
  <c r="C24" i="12"/>
  <c r="R26" i="13"/>
  <c r="P26" i="13"/>
  <c r="N26" i="13"/>
  <c r="G26" i="13"/>
  <c r="A26" i="13"/>
  <c r="P24" i="13"/>
  <c r="L24" i="13"/>
  <c r="I24" i="13"/>
  <c r="F24" i="13"/>
  <c r="C24" i="13"/>
  <c r="R26" i="19"/>
  <c r="P26" i="19"/>
  <c r="N26" i="19"/>
  <c r="G26" i="19"/>
  <c r="A26" i="19"/>
  <c r="P24" i="19"/>
  <c r="L24" i="19"/>
  <c r="I24" i="19"/>
  <c r="F24" i="19"/>
  <c r="C24" i="19"/>
  <c r="R26" i="10"/>
  <c r="P26" i="10"/>
  <c r="N26" i="10"/>
  <c r="G26" i="10"/>
  <c r="A26" i="10"/>
  <c r="P24" i="10"/>
  <c r="L24" i="10"/>
  <c r="I24" i="10"/>
  <c r="F24" i="10"/>
  <c r="C24" i="10"/>
  <c r="R25" i="21"/>
  <c r="P25" i="21"/>
  <c r="N25" i="21"/>
  <c r="G25" i="21"/>
  <c r="A25" i="21"/>
  <c r="P23" i="21"/>
  <c r="L23" i="21"/>
  <c r="I23" i="21"/>
  <c r="F23" i="21"/>
  <c r="C23" i="21"/>
  <c r="R26" i="3"/>
  <c r="P26" i="3"/>
  <c r="N26" i="3"/>
  <c r="G26" i="3"/>
  <c r="A26" i="3"/>
  <c r="P24" i="3"/>
  <c r="L24" i="3"/>
  <c r="I24" i="3"/>
  <c r="F24" i="3"/>
  <c r="C24" i="3"/>
  <c r="C38" i="3" s="1"/>
  <c r="R25" i="17"/>
  <c r="P25" i="17"/>
  <c r="N25" i="17"/>
  <c r="G25" i="17"/>
  <c r="A25" i="17"/>
  <c r="P23" i="17"/>
  <c r="L23" i="17"/>
  <c r="I23" i="17"/>
  <c r="F23" i="17"/>
  <c r="C23" i="17"/>
  <c r="R26" i="7"/>
  <c r="P26" i="7"/>
  <c r="N26" i="7"/>
  <c r="G26" i="7"/>
  <c r="A26" i="7"/>
  <c r="P24" i="7"/>
  <c r="L24" i="7"/>
  <c r="I24" i="7"/>
  <c r="F24" i="7"/>
  <c r="C24" i="7"/>
  <c r="R27" i="5"/>
  <c r="P27" i="5"/>
  <c r="N27" i="5"/>
  <c r="G27" i="5"/>
  <c r="A27" i="5"/>
  <c r="P25" i="5"/>
  <c r="L25" i="5"/>
  <c r="I25" i="5"/>
  <c r="F25" i="5"/>
  <c r="C25" i="5"/>
  <c r="A37" i="17"/>
  <c r="N38" i="17" s="1"/>
  <c r="B493" i="6"/>
  <c r="B494" i="6"/>
  <c r="B495" i="6"/>
  <c r="D57" i="21" s="1"/>
  <c r="B492" i="6"/>
  <c r="D39" i="21" s="1"/>
  <c r="A493" i="6"/>
  <c r="D55" i="21" s="1"/>
  <c r="A494" i="6"/>
  <c r="A495" i="6"/>
  <c r="A492" i="6"/>
  <c r="K15" i="13"/>
  <c r="L15" i="19"/>
  <c r="L15" i="3"/>
  <c r="L15" i="12"/>
  <c r="K15" i="10"/>
  <c r="A25" i="5"/>
  <c r="A23" i="17"/>
  <c r="N14" i="17"/>
  <c r="A23" i="21"/>
  <c r="R20" i="21"/>
  <c r="P20" i="21"/>
  <c r="N20" i="21"/>
  <c r="G20" i="21"/>
  <c r="A20" i="21"/>
  <c r="P18" i="21"/>
  <c r="L18" i="21"/>
  <c r="I18" i="21"/>
  <c r="F18" i="21"/>
  <c r="C18" i="21"/>
  <c r="N65" i="21" s="1"/>
  <c r="A18" i="21"/>
  <c r="A11" i="21"/>
  <c r="K14" i="21"/>
  <c r="H15" i="21"/>
  <c r="F15" i="21"/>
  <c r="A15" i="21"/>
  <c r="I13" i="21"/>
  <c r="A13" i="21"/>
  <c r="P11" i="21"/>
  <c r="E64" i="21" s="1"/>
  <c r="L11" i="21"/>
  <c r="I11" i="21"/>
  <c r="F11" i="21"/>
  <c r="C11" i="21"/>
  <c r="E65" i="21" s="1"/>
  <c r="K15" i="7"/>
  <c r="D37" i="21"/>
  <c r="D35" i="21"/>
  <c r="C76" i="7"/>
  <c r="B475" i="6"/>
  <c r="C71" i="7"/>
  <c r="B474" i="6"/>
  <c r="C41" i="7"/>
  <c r="D31" i="21"/>
  <c r="B473" i="6"/>
  <c r="C56" i="7"/>
  <c r="B472" i="6"/>
  <c r="B471" i="6"/>
  <c r="C46" i="7"/>
  <c r="B470" i="6"/>
  <c r="D29" i="21"/>
  <c r="B469" i="6"/>
  <c r="B468" i="6"/>
  <c r="C36" i="7"/>
  <c r="B467" i="6"/>
  <c r="B54" i="12"/>
  <c r="B53" i="12"/>
  <c r="B52" i="12"/>
  <c r="B51" i="12"/>
  <c r="E40" i="12"/>
  <c r="A40" i="12"/>
  <c r="E38" i="12"/>
  <c r="A38" i="12"/>
  <c r="E36" i="12"/>
  <c r="A36" i="12"/>
  <c r="E34" i="12"/>
  <c r="A34" i="12"/>
  <c r="E32" i="12"/>
  <c r="A32" i="12"/>
  <c r="A24" i="12"/>
  <c r="R21" i="12"/>
  <c r="P21" i="12"/>
  <c r="N21" i="12"/>
  <c r="G21" i="12"/>
  <c r="A21" i="12"/>
  <c r="P19" i="12"/>
  <c r="L19" i="12"/>
  <c r="L62" i="12" s="1"/>
  <c r="I19" i="12"/>
  <c r="F19" i="12"/>
  <c r="C19" i="12"/>
  <c r="A19" i="12"/>
  <c r="H16" i="12"/>
  <c r="F16" i="12"/>
  <c r="A16" i="12"/>
  <c r="I15" i="12"/>
  <c r="I14" i="12"/>
  <c r="A14" i="12"/>
  <c r="P12" i="12"/>
  <c r="L12" i="12"/>
  <c r="I12" i="12"/>
  <c r="F12" i="12"/>
  <c r="A12" i="12"/>
  <c r="B54" i="13"/>
  <c r="I54" i="13" s="1"/>
  <c r="B53" i="13"/>
  <c r="I53" i="13" s="1"/>
  <c r="B52" i="13"/>
  <c r="I52" i="13"/>
  <c r="B51" i="13"/>
  <c r="I51" i="13"/>
  <c r="E40" i="13"/>
  <c r="A40" i="13"/>
  <c r="E38" i="13"/>
  <c r="A38" i="13"/>
  <c r="E36" i="13"/>
  <c r="A36" i="13"/>
  <c r="E34" i="13"/>
  <c r="A34" i="13"/>
  <c r="E32" i="13"/>
  <c r="A32" i="13"/>
  <c r="A24" i="13"/>
  <c r="R21" i="13"/>
  <c r="P21" i="13"/>
  <c r="N21" i="13"/>
  <c r="G21" i="13"/>
  <c r="A21" i="13"/>
  <c r="P19" i="13"/>
  <c r="L19" i="13"/>
  <c r="I19" i="13"/>
  <c r="F19" i="13"/>
  <c r="L62" i="13" s="1"/>
  <c r="C19" i="13"/>
  <c r="A19" i="13"/>
  <c r="H16" i="13"/>
  <c r="F16" i="13"/>
  <c r="A16" i="13"/>
  <c r="I15" i="13"/>
  <c r="I14" i="13"/>
  <c r="A14" i="13"/>
  <c r="P12" i="13"/>
  <c r="L12" i="13"/>
  <c r="I12" i="13"/>
  <c r="F12" i="13"/>
  <c r="C12" i="13"/>
  <c r="A12" i="13"/>
  <c r="A57" i="19"/>
  <c r="A55" i="19"/>
  <c r="A53" i="19"/>
  <c r="A51" i="19"/>
  <c r="E42" i="19"/>
  <c r="A42" i="19"/>
  <c r="E40" i="19"/>
  <c r="A40" i="19"/>
  <c r="E38" i="19"/>
  <c r="A38" i="19"/>
  <c r="E36" i="19"/>
  <c r="A36" i="19"/>
  <c r="E34" i="19"/>
  <c r="A34" i="19"/>
  <c r="A24" i="19"/>
  <c r="R21" i="19"/>
  <c r="P21" i="19"/>
  <c r="N21" i="19"/>
  <c r="G21" i="19"/>
  <c r="A21" i="19"/>
  <c r="P19" i="19"/>
  <c r="L19" i="19"/>
  <c r="I19" i="19"/>
  <c r="F19" i="19"/>
  <c r="C19" i="19"/>
  <c r="A19" i="19"/>
  <c r="H16" i="19"/>
  <c r="F16" i="19"/>
  <c r="A16" i="19"/>
  <c r="I15" i="19"/>
  <c r="I14" i="19"/>
  <c r="A14" i="19"/>
  <c r="P12" i="19"/>
  <c r="L12" i="19"/>
  <c r="I12" i="19"/>
  <c r="F12" i="19"/>
  <c r="C12" i="19"/>
  <c r="A12" i="19"/>
  <c r="R59" i="10"/>
  <c r="Q59" i="10"/>
  <c r="P59" i="10"/>
  <c r="O59" i="10"/>
  <c r="N59" i="10"/>
  <c r="A58" i="10"/>
  <c r="R57" i="10"/>
  <c r="Q57" i="10"/>
  <c r="P57" i="10"/>
  <c r="O57" i="10"/>
  <c r="N57" i="10"/>
  <c r="A56" i="10"/>
  <c r="R55" i="10"/>
  <c r="Q55" i="10"/>
  <c r="P55" i="10"/>
  <c r="P60" i="10" s="1"/>
  <c r="O55" i="10"/>
  <c r="N55" i="10"/>
  <c r="A54" i="10"/>
  <c r="R53" i="10"/>
  <c r="R60" i="10" s="1"/>
  <c r="Q53" i="10"/>
  <c r="Q60" i="10" s="1"/>
  <c r="P53" i="10"/>
  <c r="O53" i="10"/>
  <c r="N53" i="10"/>
  <c r="A52" i="10"/>
  <c r="K43" i="10"/>
  <c r="E43" i="10"/>
  <c r="A43" i="10"/>
  <c r="K41" i="10"/>
  <c r="N45" i="10" s="1"/>
  <c r="E41" i="10"/>
  <c r="A41" i="10"/>
  <c r="K39" i="10"/>
  <c r="E39" i="10"/>
  <c r="A39" i="10"/>
  <c r="K37" i="10"/>
  <c r="K45" i="10" s="1"/>
  <c r="E37" i="10"/>
  <c r="A37" i="10"/>
  <c r="K35" i="10"/>
  <c r="E35" i="10"/>
  <c r="A35" i="10"/>
  <c r="A24" i="10"/>
  <c r="R21" i="10"/>
  <c r="P21" i="10"/>
  <c r="N21" i="10"/>
  <c r="G21" i="10"/>
  <c r="A21" i="10"/>
  <c r="P19" i="10"/>
  <c r="L19" i="10"/>
  <c r="E70" i="10" s="1"/>
  <c r="I19" i="10"/>
  <c r="F19" i="10"/>
  <c r="C19" i="10"/>
  <c r="A19" i="10"/>
  <c r="H16" i="10"/>
  <c r="F16" i="10"/>
  <c r="A16" i="10"/>
  <c r="I15" i="10"/>
  <c r="I14" i="10"/>
  <c r="A14" i="10"/>
  <c r="L12" i="10"/>
  <c r="I12" i="10"/>
  <c r="F12" i="10"/>
  <c r="C12" i="10"/>
  <c r="A12" i="10"/>
  <c r="Q80" i="3"/>
  <c r="Q78" i="3"/>
  <c r="Q76" i="3"/>
  <c r="Q74" i="3"/>
  <c r="Q72" i="3"/>
  <c r="Q71" i="3"/>
  <c r="Q70" i="3"/>
  <c r="Q69" i="3"/>
  <c r="Q84" i="3" s="1"/>
  <c r="L31" i="3"/>
  <c r="A24" i="3"/>
  <c r="R21" i="3"/>
  <c r="P21" i="3"/>
  <c r="N21" i="3"/>
  <c r="G21" i="3"/>
  <c r="A21" i="3"/>
  <c r="P19" i="3"/>
  <c r="L19" i="3"/>
  <c r="I19" i="3"/>
  <c r="F19" i="3"/>
  <c r="C19" i="3"/>
  <c r="A19" i="3"/>
  <c r="H16" i="3"/>
  <c r="F16" i="3"/>
  <c r="A16" i="3"/>
  <c r="I15" i="3"/>
  <c r="I14" i="3"/>
  <c r="A14" i="3"/>
  <c r="P12" i="3"/>
  <c r="L12" i="3"/>
  <c r="I12" i="3"/>
  <c r="F12" i="3"/>
  <c r="C12" i="3"/>
  <c r="A12" i="3"/>
  <c r="A35" i="17"/>
  <c r="N36" i="17" s="1"/>
  <c r="A33" i="17"/>
  <c r="N34" i="17" s="1"/>
  <c r="A31" i="17"/>
  <c r="N32" i="17"/>
  <c r="R20" i="17"/>
  <c r="P20" i="17"/>
  <c r="N20" i="17"/>
  <c r="G20" i="17"/>
  <c r="A20" i="17"/>
  <c r="P18" i="17"/>
  <c r="L18" i="17"/>
  <c r="I18" i="17"/>
  <c r="F18" i="17"/>
  <c r="C18" i="17"/>
  <c r="A18" i="17"/>
  <c r="H15" i="17"/>
  <c r="F15" i="17"/>
  <c r="A15" i="17"/>
  <c r="I14" i="17"/>
  <c r="I13" i="17"/>
  <c r="A13" i="17"/>
  <c r="P11" i="17"/>
  <c r="L11" i="17"/>
  <c r="I11" i="17"/>
  <c r="F11" i="17"/>
  <c r="C11" i="17"/>
  <c r="A11" i="17"/>
  <c r="C66" i="7"/>
  <c r="C61" i="7"/>
  <c r="C51" i="7"/>
  <c r="A24" i="7"/>
  <c r="R21" i="7"/>
  <c r="P21" i="7"/>
  <c r="N21" i="7"/>
  <c r="G21" i="7"/>
  <c r="A21" i="7"/>
  <c r="P19" i="7"/>
  <c r="L19" i="7"/>
  <c r="I19" i="7"/>
  <c r="F19" i="7"/>
  <c r="C19" i="7"/>
  <c r="M85" i="7" s="1"/>
  <c r="A19" i="7"/>
  <c r="H16" i="7"/>
  <c r="F16" i="7"/>
  <c r="A16" i="7"/>
  <c r="I15" i="7"/>
  <c r="I14" i="7"/>
  <c r="A14" i="7"/>
  <c r="P12" i="7"/>
  <c r="L12" i="7"/>
  <c r="I12" i="7"/>
  <c r="F12" i="7"/>
  <c r="C12" i="7"/>
  <c r="F85" i="7" s="1"/>
  <c r="A12" i="7"/>
  <c r="B57" i="5"/>
  <c r="B56" i="5"/>
  <c r="B55" i="5"/>
  <c r="B54" i="5"/>
  <c r="E41" i="5"/>
  <c r="A41" i="5"/>
  <c r="E39" i="5"/>
  <c r="A39" i="5"/>
  <c r="E37" i="5"/>
  <c r="A37" i="5"/>
  <c r="E35" i="5"/>
  <c r="A35" i="5"/>
  <c r="E33" i="5"/>
  <c r="A33" i="5"/>
  <c r="A20" i="5"/>
  <c r="I16" i="5"/>
  <c r="A13" i="5"/>
  <c r="D33" i="21"/>
  <c r="O60" i="19"/>
  <c r="Q60" i="19"/>
  <c r="P60" i="19"/>
  <c r="R47" i="10"/>
  <c r="R61" i="10" s="1"/>
  <c r="N47" i="10"/>
  <c r="N61" i="10" s="1"/>
  <c r="Q47" i="10"/>
  <c r="Q61" i="10" s="1"/>
  <c r="O47" i="10"/>
  <c r="O61" i="10" s="1"/>
  <c r="P47" i="10"/>
  <c r="P61" i="10" s="1"/>
  <c r="L47" i="10"/>
  <c r="C31" i="7"/>
  <c r="T60" i="10"/>
  <c r="H55" i="13"/>
  <c r="S35" i="10"/>
  <c r="S34" i="19"/>
  <c r="Q59" i="19"/>
  <c r="C62" i="12"/>
  <c r="O59" i="19"/>
  <c r="H57" i="13"/>
  <c r="O60" i="10"/>
  <c r="O38" i="17"/>
  <c r="E74" i="10"/>
  <c r="E76" i="10" s="1"/>
  <c r="E73" i="19"/>
  <c r="E75" i="19" s="1"/>
  <c r="N64" i="21"/>
  <c r="O34" i="17"/>
  <c r="O32" i="17"/>
  <c r="N47" i="13"/>
  <c r="R47" i="13"/>
  <c r="L46" i="12"/>
  <c r="D49" i="21"/>
  <c r="P52" i="13"/>
  <c r="H55" i="12"/>
  <c r="A59" i="12" s="1"/>
  <c r="R45" i="10" l="1"/>
  <c r="P45" i="10"/>
  <c r="O36" i="17"/>
  <c r="D45" i="21"/>
  <c r="Q45" i="10"/>
  <c r="D53" i="21"/>
  <c r="S47" i="9"/>
  <c r="S39" i="10"/>
  <c r="S56" i="10"/>
  <c r="S58" i="10"/>
  <c r="E65" i="10"/>
  <c r="E64" i="19"/>
  <c r="E69" i="19"/>
  <c r="C62" i="13"/>
  <c r="J43" i="5"/>
  <c r="M84" i="7"/>
  <c r="O45" i="10"/>
  <c r="N60" i="10"/>
  <c r="F84" i="7"/>
  <c r="A59" i="13"/>
  <c r="L38" i="3"/>
  <c r="P59" i="19"/>
  <c r="J36" i="13"/>
  <c r="P36" i="13" s="1"/>
  <c r="R36" i="13" s="1"/>
  <c r="S51" i="19"/>
  <c r="S53" i="19"/>
  <c r="S57" i="19"/>
  <c r="L55" i="12"/>
  <c r="P55" i="12"/>
  <c r="C528" i="6"/>
  <c r="D526" i="6" s="1"/>
  <c r="C52" i="23"/>
  <c r="L57" i="9"/>
  <c r="E37" i="17" s="1"/>
  <c r="L53" i="9"/>
  <c r="F52" i="23"/>
  <c r="C539" i="6"/>
  <c r="P32" i="13"/>
  <c r="R32" i="13" s="1"/>
  <c r="S42" i="13" s="1"/>
  <c r="P46" i="13" s="1"/>
  <c r="K44" i="19"/>
  <c r="R44" i="19"/>
  <c r="Q44" i="19"/>
  <c r="O44" i="19"/>
  <c r="N44" i="19"/>
  <c r="F50" i="23"/>
  <c r="S52" i="10"/>
  <c r="A496" i="6"/>
  <c r="B496" i="6"/>
  <c r="S55" i="19"/>
  <c r="S36" i="19"/>
  <c r="F57" i="12"/>
  <c r="A508" i="6"/>
  <c r="E53" i="9"/>
  <c r="C53" i="19" s="1"/>
  <c r="L52" i="13"/>
  <c r="P42" i="23"/>
  <c r="P55" i="23" s="1"/>
  <c r="O42" i="23"/>
  <c r="O55" i="23" s="1"/>
  <c r="R42" i="23"/>
  <c r="R55" i="23" s="1"/>
  <c r="L42" i="23"/>
  <c r="K43" i="23" s="1"/>
  <c r="R43" i="23" s="1"/>
  <c r="S40" i="23"/>
  <c r="Q42" i="23"/>
  <c r="Q55" i="23" s="1"/>
  <c r="F48" i="23"/>
  <c r="P44" i="19"/>
  <c r="S37" i="10"/>
  <c r="D534" i="6"/>
  <c r="P54" i="23"/>
  <c r="O42" i="13"/>
  <c r="L46" i="13" s="1"/>
  <c r="E57" i="9"/>
  <c r="C37" i="17" s="1"/>
  <c r="D51" i="21"/>
  <c r="D59" i="21"/>
  <c r="S54" i="10"/>
  <c r="D41" i="21"/>
  <c r="N59" i="19"/>
  <c r="M61" i="19" s="1"/>
  <c r="D533" i="6"/>
  <c r="S43" i="10"/>
  <c r="E51" i="9"/>
  <c r="C51" i="19" s="1"/>
  <c r="E55" i="9"/>
  <c r="C46" i="23"/>
  <c r="F46" i="23"/>
  <c r="S41" i="10"/>
  <c r="S42" i="19"/>
  <c r="S38" i="19"/>
  <c r="D43" i="21"/>
  <c r="D47" i="21"/>
  <c r="J38" i="12"/>
  <c r="P38" i="12" s="1"/>
  <c r="R38" i="12" s="1"/>
  <c r="S42" i="12" s="1"/>
  <c r="P46" i="12" s="1"/>
  <c r="S40" i="19"/>
  <c r="L51" i="9"/>
  <c r="F52" i="10" s="1"/>
  <c r="L55" i="9"/>
  <c r="E35" i="17" s="1"/>
  <c r="C48" i="23"/>
  <c r="N41" i="17"/>
  <c r="F58" i="5" s="1"/>
  <c r="E33" i="3" s="1"/>
  <c r="O41" i="17"/>
  <c r="H58" i="5" s="1"/>
  <c r="K33" i="3" s="1"/>
  <c r="F58" i="10" l="1"/>
  <c r="J42" i="13"/>
  <c r="K48" i="10"/>
  <c r="C31" i="17"/>
  <c r="C54" i="10"/>
  <c r="J42" i="12"/>
  <c r="S52" i="23"/>
  <c r="C52" i="10"/>
  <c r="C33" i="17"/>
  <c r="M62" i="10"/>
  <c r="T61" i="10"/>
  <c r="S37" i="23"/>
  <c r="K47" i="19"/>
  <c r="S48" i="23"/>
  <c r="S55" i="23"/>
  <c r="C58" i="10"/>
  <c r="F57" i="19"/>
  <c r="C57" i="19"/>
  <c r="C35" i="17"/>
  <c r="C56" i="10"/>
  <c r="C55" i="19"/>
  <c r="E534" i="6"/>
  <c r="H59" i="5"/>
  <c r="S38" i="23"/>
  <c r="S39" i="23"/>
  <c r="E33" i="17"/>
  <c r="F54" i="10"/>
  <c r="S50" i="23"/>
  <c r="F55" i="19"/>
  <c r="C541" i="6"/>
  <c r="D540" i="6" s="1"/>
  <c r="P45" i="5" s="1"/>
  <c r="F53" i="19"/>
  <c r="E31" i="17"/>
  <c r="F51" i="19"/>
  <c r="F56" i="10"/>
  <c r="K49" i="10"/>
  <c r="B533" i="6"/>
  <c r="O47" i="5"/>
  <c r="S46" i="23"/>
  <c r="E526" i="6"/>
  <c r="N43" i="17"/>
  <c r="E527" i="6"/>
  <c r="D539" i="6" l="1"/>
  <c r="L45" i="5" s="1"/>
  <c r="E533" i="6"/>
  <c r="F59" i="5"/>
  <c r="S54" i="23"/>
  <c r="H56" i="23" s="1"/>
  <c r="M56" i="23" s="1"/>
  <c r="Q56" i="23" s="1"/>
  <c r="E31" i="3"/>
  <c r="F60" i="5"/>
  <c r="S47" i="5"/>
  <c r="B534" i="6"/>
  <c r="K48" i="19"/>
  <c r="N35" i="5"/>
  <c r="N41" i="5"/>
  <c r="N39" i="5"/>
  <c r="N33" i="5"/>
  <c r="N37" i="5"/>
  <c r="K31" i="3"/>
  <c r="H56" i="5"/>
  <c r="H54" i="5"/>
  <c r="H57" i="5"/>
  <c r="H55" i="5"/>
  <c r="F56" i="5" l="1"/>
  <c r="F57" i="5"/>
  <c r="F54" i="5"/>
  <c r="F55" i="5"/>
  <c r="R35" i="5"/>
  <c r="K35" i="5" s="1"/>
  <c r="R39" i="5"/>
  <c r="K39" i="5" s="1"/>
  <c r="R33" i="5"/>
  <c r="R37" i="5"/>
  <c r="K37" i="5" s="1"/>
  <c r="R41" i="5"/>
  <c r="K41" i="5" s="1"/>
  <c r="O43" i="5"/>
  <c r="K33" i="5"/>
  <c r="P58" i="5"/>
  <c r="R31" i="3" s="1"/>
  <c r="S43" i="5" l="1"/>
  <c r="K43" i="5"/>
  <c r="E32" i="3"/>
  <c r="B526" i="6"/>
  <c r="L46" i="5"/>
  <c r="L49" i="5"/>
  <c r="O50" i="5"/>
  <c r="S50" i="5" s="1"/>
  <c r="L58" i="5" s="1"/>
  <c r="P31" i="3" s="1"/>
  <c r="K32" i="3" l="1"/>
  <c r="P49" i="5"/>
  <c r="P46" i="5"/>
  <c r="B52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INTURIA</author>
  </authors>
  <commentList>
    <comment ref="A118" authorId="0" shapeId="0" xr:uid="{00000000-0006-0000-0200-000001000000}">
      <text>
        <r>
          <rPr>
            <sz val="8"/>
            <color indexed="81"/>
            <rFont val="Tahoma"/>
            <family val="2"/>
          </rPr>
          <t>Creado mediante decreto 2892 de 2011.</t>
        </r>
      </text>
    </comment>
  </commentList>
</comments>
</file>

<file path=xl/sharedStrings.xml><?xml version="1.0" encoding="utf-8"?>
<sst xmlns="http://schemas.openxmlformats.org/spreadsheetml/2006/main" count="3079" uniqueCount="691">
  <si>
    <t xml:space="preserve">
INSTRUCIONES BÁSICAS PARA EL DILIGENCIAMIENTO DE LOS FORMATOS CORRESPONDIENTES AL PERÍODO ANUAL U ORDINARIO.</t>
  </si>
  <si>
    <t>PROCEDIMIENTO</t>
  </si>
  <si>
    <t>Nº</t>
  </si>
  <si>
    <t>FORMATOS</t>
  </si>
  <si>
    <t>FASE</t>
  </si>
  <si>
    <t>GRÁFICO</t>
  </si>
  <si>
    <t xml:space="preserve">PASO 1. </t>
  </si>
  <si>
    <t>Diligenciar  la información personal y de los empleos de los evaluadores y del evaluado.</t>
  </si>
  <si>
    <t xml:space="preserve">F2. </t>
  </si>
  <si>
    <t xml:space="preserve">Compromisos laborales y competencias comportamentales </t>
  </si>
  <si>
    <t>FASE II. CONCERTACIÓN DE COMPROMISOS LABORALES Y COMPETENCIAS COMPORTAMENTALES</t>
  </si>
  <si>
    <t>PASO 2.</t>
  </si>
  <si>
    <t xml:space="preserve">Concertar a mas tardar el 28 de febrero de cada año  los compromisos laborales y competencias comportamentales </t>
  </si>
  <si>
    <t xml:space="preserve">PASO 3. </t>
  </si>
  <si>
    <t>Acopiar durante todo el proceso de evaluación las evidencias especificando la ubicación y fecha de aporte.</t>
  </si>
  <si>
    <t>F3.</t>
  </si>
  <si>
    <t xml:space="preserve"> Evidencias</t>
  </si>
  <si>
    <t>FASE III. SEGUIMIENTO AL DESEMPEÑO LABORAL Y AL DESARROLLO DE LAS COMPETENCIAS COMPORTAMENTALES.</t>
  </si>
  <si>
    <t xml:space="preserve">PASO 4. </t>
  </si>
  <si>
    <t>Efectuar la primera evaluación parcial semestral la cual comprende del primero (1º) de febrero hasta el treinta y uno (31) de julio de cada año; la calificación de los compromisos laborales deberá producirse dentro de los quince (15) días hábiles siguientes al vencimiento de dicho período.</t>
  </si>
  <si>
    <t>F1.</t>
  </si>
  <si>
    <t xml:space="preserve"> Información general</t>
  </si>
  <si>
    <t>IV FASE. EVALUACIONES PARCIALES EN PERÍODO ANUAL U ORDINARIO</t>
  </si>
  <si>
    <t xml:space="preserve">PASO 5. </t>
  </si>
  <si>
    <t>Efectuar la calificación de las competencias comportamentales correspondientes al primer semestre. (las fechas proceden igual que lo especificado en el ítem anterior)</t>
  </si>
  <si>
    <t>F4.</t>
  </si>
  <si>
    <t xml:space="preserve"> Calificación competencias comportamentales</t>
  </si>
  <si>
    <t xml:space="preserve">PASO 6. </t>
  </si>
  <si>
    <t>Comunicar  la calificación dos días después de efectuada.</t>
  </si>
  <si>
    <t xml:space="preserve">F6. </t>
  </si>
  <si>
    <t>Reporte de calificaciones período anual u ordinario</t>
  </si>
  <si>
    <t xml:space="preserve">PASO 7. </t>
  </si>
  <si>
    <t>Implementar de ser necesario el plan de mejoramiento de acuerdo al resultado del seguimiento o la evaluación.</t>
  </si>
  <si>
    <t>F7.</t>
  </si>
  <si>
    <t>Plan de mejoramiento</t>
  </si>
  <si>
    <t xml:space="preserve">PASO 8. </t>
  </si>
  <si>
    <t xml:space="preserve">F3. </t>
  </si>
  <si>
    <t>Evidencias</t>
  </si>
  <si>
    <t xml:space="preserve">PASO 9. </t>
  </si>
  <si>
    <t>Para la segunda evaluación parcial semestral comprende el primero (1º) de agosto y el treinta y uno (31) de enero del año siguiente, calificación que deberá producirse a más tardar dentro de los quince (15) días hábiles siguientes al vencimiento de dicho período</t>
  </si>
  <si>
    <t>Información general</t>
  </si>
  <si>
    <t xml:space="preserve">PASO 10. </t>
  </si>
  <si>
    <t>Deberá realizar la calificación de las competencias comportamentales correspondientes al primer semestre. (las fechas proceden igual que el ítem anterior)</t>
  </si>
  <si>
    <t>Calificación competencias comportamentales</t>
  </si>
  <si>
    <t xml:space="preserve">PASO 11. </t>
  </si>
  <si>
    <t>Registrar el resultado de las evaluación de gestión por áreas o dependencias de acuerdo con la información del formato (F5.  EVA. ÁREAS O DEPENDENCIAS).</t>
  </si>
  <si>
    <t>V FASE. CALIFICACIÓN DEFINITIVA</t>
  </si>
  <si>
    <t xml:space="preserve">PASO 12. </t>
  </si>
  <si>
    <t>Notificar la calificación final, en el caso de presentarse recursos diligenciar la sección V y VI del formato.</t>
  </si>
  <si>
    <t>F6.</t>
  </si>
  <si>
    <t>Estos formatos constituyen una ayuda metodológica para la aplicación del Sistema Tipo de Evaluación de Desempeño Laboral establecido a través del Acuerdo No. 565 de 2016, proferido por la CNSC.
Los presentes documentos podrán ser susceptibles de modificación.
Los formatos no cuentan con clave de protección.</t>
  </si>
  <si>
    <t>COMISIÓN NACIONAL DEL SERVICIO CIVIL</t>
  </si>
  <si>
    <t>FORMATO 1. INFORMACIÓN GENERAL</t>
  </si>
  <si>
    <t>PROCESO: EVALUACIÓN DEL DESEMPEÑO LABORAL</t>
  </si>
  <si>
    <t xml:space="preserve">Código:  </t>
  </si>
  <si>
    <t>F-ED-002</t>
  </si>
  <si>
    <t>Página</t>
  </si>
  <si>
    <t>1 de 1</t>
  </si>
  <si>
    <t xml:space="preserve">Fecha de emisión: </t>
  </si>
  <si>
    <t xml:space="preserve">Versión: </t>
  </si>
  <si>
    <t>2.0</t>
  </si>
  <si>
    <t>PERÍODO DE EVALUACIÓN</t>
  </si>
  <si>
    <t>DÍA</t>
  </si>
  <si>
    <t>MES</t>
  </si>
  <si>
    <t>AÑO</t>
  </si>
  <si>
    <t>al</t>
  </si>
  <si>
    <t>FECHA CONCERTACIÓN O AJUSTE DE COMPROMISOS</t>
  </si>
  <si>
    <t>I. IDENTIFICACIÓN DEL EVALUADO</t>
  </si>
  <si>
    <t>Tipo de Documento</t>
  </si>
  <si>
    <t>Número de identificación</t>
  </si>
  <si>
    <t>Primer apellido</t>
  </si>
  <si>
    <t>Segundo apellido</t>
  </si>
  <si>
    <t>Primer nombre</t>
  </si>
  <si>
    <t>Otros nombres</t>
  </si>
  <si>
    <t>Dependencia o área a la que pertenece el evaluado</t>
  </si>
  <si>
    <t>Denominación del empleo</t>
  </si>
  <si>
    <t>Nivel jerárquico</t>
  </si>
  <si>
    <t>Código</t>
  </si>
  <si>
    <t>Grado</t>
  </si>
  <si>
    <t>II. IDENTIFICACIÓN EVALUADOR. (Jefe inmediato)</t>
  </si>
  <si>
    <t>Tipo de documento</t>
  </si>
  <si>
    <t xml:space="preserve"> Área o Dependencia a la que pertenece el evaluador</t>
  </si>
  <si>
    <t>III. IDENTIFICACIÓN EVALUADOR (Servidor público de Libre Nombramiento y Remoción en caso de constituir Comisión Evaluadora)</t>
  </si>
  <si>
    <t>Dependencia o área a la que pertenece el evaluador</t>
  </si>
  <si>
    <t>IV. COMPROMISOS LABORALES</t>
  </si>
  <si>
    <t>Metas de la Dependencia a las cuales contribuye el empleo</t>
  </si>
  <si>
    <t>Compromisos Laborales.</t>
  </si>
  <si>
    <t>Peso porcentual del compromiso en el año</t>
  </si>
  <si>
    <t>Calificación por compromiso en período anual</t>
  </si>
  <si>
    <t xml:space="preserve">Porcentaje de Cumplimiento. </t>
  </si>
  <si>
    <t>PRIMERA PARCIAL SEMESTRAL</t>
  </si>
  <si>
    <t>SEGUNDA PARCIAL SEMESTRAL</t>
  </si>
  <si>
    <t>Peso porcentual semestre</t>
  </si>
  <si>
    <t>CALIFICACIÓN DEL COMPROMISO</t>
  </si>
  <si>
    <t>CALIFICACIÓN DEL COMPROMISO (Con peso porcentual)</t>
  </si>
  <si>
    <t xml:space="preserve"> TOTALES</t>
  </si>
  <si>
    <t xml:space="preserve">Resultado total </t>
  </si>
  <si>
    <t>Tiempo efectivamente laborado en el semestre</t>
  </si>
  <si>
    <t>Total Días Laborados de cada Evaluación Semestral</t>
  </si>
  <si>
    <t>% Participación Días Laborados de cada Evaluación Semestral</t>
  </si>
  <si>
    <t>TOTAL SEMESTRAL</t>
  </si>
  <si>
    <t>Totales Parciales Semestrales con Eventuales</t>
  </si>
  <si>
    <t>Resultado Eventuales I Sem</t>
  </si>
  <si>
    <t>Resultado Eventuales II Sem</t>
  </si>
  <si>
    <t xml:space="preserve">Calificaciones parciales semestrales compromisos laborales </t>
  </si>
  <si>
    <t>Calificación total</t>
  </si>
  <si>
    <t>CALIFICACIÒN TOTAL DE LOS COMPROMISOS LABORALES</t>
  </si>
  <si>
    <t>Sobre el 100%</t>
  </si>
  <si>
    <t>Sobre el peso porcentual del 80%</t>
  </si>
  <si>
    <t>V. COMPETENCIAS COMPORTAMENTALES</t>
  </si>
  <si>
    <t>F5. EVA. ÁREAS O DEPENDENCIAS</t>
  </si>
  <si>
    <t>VI. EVALUACIÓN DE GESTIÓN POR ÁREAS O DEPENDENCIAS</t>
  </si>
  <si>
    <t>COMPETENCIAS COMPORTAMENTALES</t>
  </si>
  <si>
    <t>1° parcial semestral</t>
  </si>
  <si>
    <t>2° parcial semestral</t>
  </si>
  <si>
    <t>CALIFICACIÓN DE LA EVALUACIÓN DE GESTIÓN POR ÁREAS O  DEPENDENCIAS.</t>
  </si>
  <si>
    <t xml:space="preserve">1.  </t>
  </si>
  <si>
    <t xml:space="preserve">2. </t>
  </si>
  <si>
    <t>VII. RESULTADOS CONSOLIDADOS COMPONENTES DE LA EVALUACIÓN DE DESEMPEÑO LABORAL PARA LA EVALUACIÓN ANUAL U ORDINARIA</t>
  </si>
  <si>
    <t xml:space="preserve">3. </t>
  </si>
  <si>
    <t xml:space="preserve">4. </t>
  </si>
  <si>
    <t>CALIFICACIÓN</t>
  </si>
  <si>
    <t>NIVEL DE CALIFICACIÓN</t>
  </si>
  <si>
    <t>Totales Parciales Semestrales</t>
  </si>
  <si>
    <t>F4. CAL. COMP. COMPORTAMENT.</t>
  </si>
  <si>
    <t>F2. COMP. LAB Y COM COMPOR</t>
  </si>
  <si>
    <t>CALIFICACIÓN DE LAS COMPETENCIAS COMPORTAMENTALES</t>
  </si>
  <si>
    <t>VIII. EVIDENCIAS, PLAN DE MEJORAMIENTO DEL EMPLEADO PÚBLICO Y REPORTES DE CALIFICACIÓN</t>
  </si>
  <si>
    <t>F3. EVIDENCIAS</t>
  </si>
  <si>
    <t>F7. PLAN DE MEJORAMIENTO</t>
  </si>
  <si>
    <t>F6. REPOR CLF PRD ANUAL U ORD</t>
  </si>
  <si>
    <t>F8. EVA. EVENTUAL (Sem 1)</t>
  </si>
  <si>
    <t>F8. EVA. EVENTUAL (Sem 2)</t>
  </si>
  <si>
    <t>F9. EVA. EXTRAORDINARIA</t>
  </si>
  <si>
    <t>F10. EVA. INFERIOR A 1 AÑO</t>
  </si>
  <si>
    <t>CODIGO</t>
  </si>
  <si>
    <t>DIRECTIVO</t>
  </si>
  <si>
    <t>SI</t>
  </si>
  <si>
    <t>NO SATISFACTORIO</t>
  </si>
  <si>
    <t>UNO</t>
  </si>
  <si>
    <t>ASESOR</t>
  </si>
  <si>
    <t>MODIFICA LA CALIFICACIÓN</t>
  </si>
  <si>
    <t>NO</t>
  </si>
  <si>
    <t>CEDULA DE CIUDADANIA</t>
  </si>
  <si>
    <t>PROFESIONAL</t>
  </si>
  <si>
    <t>CONFIRMA LA CALIFICACIÓN</t>
  </si>
  <si>
    <t>X</t>
  </si>
  <si>
    <t>TECNICO</t>
  </si>
  <si>
    <t>RECHAZA POR EXTEMPORÁNEA</t>
  </si>
  <si>
    <t>ASISTENCIAL</t>
  </si>
  <si>
    <t>EVALUADO</t>
  </si>
  <si>
    <t>EVALUADOR</t>
  </si>
  <si>
    <t>CEDULA DE EXTRAJERIA</t>
  </si>
  <si>
    <t>TERCERO</t>
  </si>
  <si>
    <t>CONOCIMIENTO DEL ENTORNO</t>
  </si>
  <si>
    <t>CONSTRUCCIÓN DE RELACIONES</t>
  </si>
  <si>
    <t>INICIATIVA</t>
  </si>
  <si>
    <t>DOS</t>
  </si>
  <si>
    <t>TRES</t>
  </si>
  <si>
    <t>SATISFACTORIO</t>
  </si>
  <si>
    <t>CUATRO</t>
  </si>
  <si>
    <t>DESTACADO</t>
  </si>
  <si>
    <t>SOBRESALIENTE</t>
  </si>
  <si>
    <t>CINCO</t>
  </si>
  <si>
    <t>Agregado para Asuntos Aéreos</t>
  </si>
  <si>
    <t>Asesor</t>
  </si>
  <si>
    <t>Asesor Comercial</t>
  </si>
  <si>
    <t>Jefe de Oficina Asesora de Comunicaciones o de Prensa o de Jurídica o de Planeación</t>
  </si>
  <si>
    <t>Administrador de Parques Nacionales</t>
  </si>
  <si>
    <t>Jefe de Área protegida</t>
  </si>
  <si>
    <t>Capellán</t>
  </si>
  <si>
    <t>Comandante Superior de Prisiones</t>
  </si>
  <si>
    <t>Consejero de Relaciones Exteriores</t>
  </si>
  <si>
    <t>Copiloto de Aviación</t>
  </si>
  <si>
    <t>Defensor de Familia</t>
  </si>
  <si>
    <t>Director de Establecimiento Carcelario</t>
  </si>
  <si>
    <t>Especialista Asesor Primero</t>
  </si>
  <si>
    <t>Especialista Jefe</t>
  </si>
  <si>
    <t>Inspector de Trabajo y Seguridad Social</t>
  </si>
  <si>
    <t>Inspector de Trabajo y Seguridad Social Especializado</t>
  </si>
  <si>
    <t>Médico</t>
  </si>
  <si>
    <t>Médico Especialista</t>
  </si>
  <si>
    <t>Odontólogo</t>
  </si>
  <si>
    <t>Odontólogo Especialista</t>
  </si>
  <si>
    <t>Oficial Logístico</t>
  </si>
  <si>
    <t>SEIS</t>
  </si>
  <si>
    <t>Oficial de Tratamiento Penitenciario</t>
  </si>
  <si>
    <t>Pastor u Orientador Espiritual</t>
  </si>
  <si>
    <t>Piloto de Aviación</t>
  </si>
  <si>
    <t>Primer Secretario de Relaciones Exteriores</t>
  </si>
  <si>
    <t>Profesional de Gestión Institucional</t>
  </si>
  <si>
    <t>Profesional Especializado</t>
  </si>
  <si>
    <t>Profesional Especializado Area de la Salud</t>
  </si>
  <si>
    <t>Profesional Universitario</t>
  </si>
  <si>
    <t>Profesional Universitario Area de la Salud</t>
  </si>
  <si>
    <t>Registrador Delegado</t>
  </si>
  <si>
    <t>Registrador Seccional</t>
  </si>
  <si>
    <t>Representante del Ministro de Educación ante Entidad Territorial</t>
  </si>
  <si>
    <t>Restaurador o Museólogo o Curador</t>
  </si>
  <si>
    <t>Secretario de Facultad</t>
  </si>
  <si>
    <t>Secretario Comercial I</t>
  </si>
  <si>
    <t>Secretario Comercial II</t>
  </si>
  <si>
    <t>Segundo Secretario de Relaciones Exteriores</t>
  </si>
  <si>
    <t>Subdirector de Establecimiento Carcelario</t>
  </si>
  <si>
    <t>Tercer Secretario de Relaciones Exteriores</t>
  </si>
  <si>
    <t>Analista de Sistemas</t>
  </si>
  <si>
    <t>Auxiliar de Escena</t>
  </si>
  <si>
    <t>Auxiliar de Pronóstico</t>
  </si>
  <si>
    <t>Auxiliar de Técnico</t>
  </si>
  <si>
    <t>Dactiloscopista</t>
  </si>
  <si>
    <t>Tecnico</t>
  </si>
  <si>
    <t>SIETE</t>
  </si>
  <si>
    <t>Especialista Primero</t>
  </si>
  <si>
    <t>Especialista Segundo</t>
  </si>
  <si>
    <t>Especialista Tercero</t>
  </si>
  <si>
    <t>Especialista Cuarto</t>
  </si>
  <si>
    <t>Especialista Quinto</t>
  </si>
  <si>
    <t>Especialista Sexto</t>
  </si>
  <si>
    <t>Instructor</t>
  </si>
  <si>
    <t>Instrumentador Quirúrgico</t>
  </si>
  <si>
    <t>Observador de Superficie</t>
  </si>
  <si>
    <t>Oficial de Catastro</t>
  </si>
  <si>
    <t>Pronosticador</t>
  </si>
  <si>
    <t>Radiosondista</t>
  </si>
  <si>
    <t>Técnico</t>
  </si>
  <si>
    <t>Técnico Administrativo</t>
  </si>
  <si>
    <t>Técnico Area Salud</t>
  </si>
  <si>
    <t>Técnico de Servicios Asistenciales</t>
  </si>
  <si>
    <t>Técnico Operativo</t>
  </si>
  <si>
    <t>Topógrafo</t>
  </si>
  <si>
    <t>Topógrafo Tecnólogo</t>
  </si>
  <si>
    <t>Adjunto Jefe</t>
  </si>
  <si>
    <t>Adjunto Intendente</t>
  </si>
  <si>
    <t>Adjunto Mayor</t>
  </si>
  <si>
    <t>Adjunto Especial</t>
  </si>
  <si>
    <t>Adjunto Primero</t>
  </si>
  <si>
    <t>Adjunto Segundo</t>
  </si>
  <si>
    <t>Adjunto Tercero</t>
  </si>
  <si>
    <t>OCHO</t>
  </si>
  <si>
    <t>Adjunto Cuarto</t>
  </si>
  <si>
    <t>Adjunto Quinto</t>
  </si>
  <si>
    <t>Auxiliar Administrativo</t>
  </si>
  <si>
    <t>Auxiliar Area Salud</t>
  </si>
  <si>
    <t>Auxiliar Bilingüe</t>
  </si>
  <si>
    <t>Auxiliar de Servicios Asistenciales</t>
  </si>
  <si>
    <t>Auxiliar de Servicios Generales</t>
  </si>
  <si>
    <t>Capitán de Prisiones</t>
  </si>
  <si>
    <t>Celador</t>
  </si>
  <si>
    <t>Asistencial</t>
  </si>
  <si>
    <t>Conductor Mecánico</t>
  </si>
  <si>
    <t>Distinguido</t>
  </si>
  <si>
    <t>Dragoneante</t>
  </si>
  <si>
    <t>Ecónomo</t>
  </si>
  <si>
    <t>Enfermero Auxiliar</t>
  </si>
  <si>
    <t>Inspector</t>
  </si>
  <si>
    <t>Inspector Jefe</t>
  </si>
  <si>
    <t>Mayor de Prisiones</t>
  </si>
  <si>
    <t>Operario</t>
  </si>
  <si>
    <t>Operario Calificado</t>
  </si>
  <si>
    <t>Pagador</t>
  </si>
  <si>
    <t>Secretario</t>
  </si>
  <si>
    <t>Secretario Bilingüe</t>
  </si>
  <si>
    <t>Secretario Ejecutivo</t>
  </si>
  <si>
    <t>Secretario Ejecutivo del Despacho de Ministro o de Director de Departamento Administrativo</t>
  </si>
  <si>
    <t>Secretario Ejecutivo del Despacho del Viceministro o de Subdirector de Departamento Administrativo</t>
  </si>
  <si>
    <t>NUEVE</t>
  </si>
  <si>
    <t>Supervisor</t>
  </si>
  <si>
    <t>Teniente de Prisiones</t>
  </si>
  <si>
    <t>Tesorero</t>
  </si>
  <si>
    <t>NIVEL</t>
  </si>
  <si>
    <t>Competencia</t>
  </si>
  <si>
    <t>Concatenar</t>
  </si>
  <si>
    <t>Definición de la competencia</t>
  </si>
  <si>
    <t>Conductas asociadas</t>
  </si>
  <si>
    <t xml:space="preserve">Orientación a resultados </t>
  </si>
  <si>
    <t xml:space="preserve">Realizar las funciones y cumplir los compromisos organizacionales con eficacia y calidad. </t>
  </si>
  <si>
    <t>▪ Cumple con oportunidad en función de estándares, objetivos y metas establecidas por la entidad, las funciones que le son asignadas.
▪ Asume la responsabilidad por sus resultados.
▪ Compromete recursos y tiempos para mejorar la productividad tomando las medidas necesarias para minimizar los riesgos.
▪ Realiza todas las acciones necesarias para alcanzar los objetivos propuestos enfrentando los obstáculos que se presentan.</t>
  </si>
  <si>
    <t>COMPETENCIA</t>
  </si>
  <si>
    <t>Orientación al usuario y al ciudadano</t>
  </si>
  <si>
    <t>Dirigir las decisiones y acciones a la satisfacción de las necesidades e intereses de los usuarios internos y externos, de conformidad con las responsabilidades públicas asignadas a la entidad.</t>
  </si>
  <si>
    <t>▪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t>
  </si>
  <si>
    <t>Compromiso con la Organización</t>
  </si>
  <si>
    <t>Alinear el propio comportamiento a las necesidades, prioridades y metas organizacionales.</t>
  </si>
  <si>
    <t>▪Promueve las metas de la organización y respeta sus normas.
▪Antepone las necesidades de la organización a sus propias necesidades.
▪Apoya a la organización en situaciones difíciles.
▪Demuestra sentido de pertenencia en todas sus actuaciones.</t>
  </si>
  <si>
    <t>DEFINICIÒN DE LA COMPETENCIA</t>
  </si>
  <si>
    <t>CONDUCTAS ASOCIADAS</t>
  </si>
  <si>
    <t>Experticia profesional</t>
  </si>
  <si>
    <t>Aplicar el conocimiento profesional</t>
  </si>
  <si>
    <t>▪Orienta el desarrollo de proyectos especiales para el logro de resultados de la alta dirección.
▪Aconseja y orienta la toma de decisiones en los temas que le han sido asignados.
▪Asesora en materias propias de su campo de conocimiento, emitiendo conceptos, juicios o propuestas ajustados a lineamientos teóricos y técnicos.
▪Se comunica de modo lógico, claro, efectivo y seguro.</t>
  </si>
  <si>
    <t>Experticia</t>
  </si>
  <si>
    <t>Conocimiento del entorno</t>
  </si>
  <si>
    <t>Conocer e interpretar la organización, su funcionamiento y sus relaciones políticas y administrativas.</t>
  </si>
  <si>
    <t>▪Comprende el entorno organizacional que enmarca las situaciones objeto de asesoría y lo toma como referente obligado para emitir juicios, conceptos o propuestas a desarrollar.
▪Se informa permanentemente sobre políticas gubernamentales, problemas y demandas del entorno.</t>
  </si>
  <si>
    <t>Construcción de relaciones</t>
  </si>
  <si>
    <t>Establecer y mantener relaciones cordiales y recíprocas con redes o grupos de personas internas y externas a la organización que faciliten la consecución de los objetivos institucionales.</t>
  </si>
  <si>
    <t>▪Utiliza sus contactos para conseguir objetivos.
▪Comparte información para establecer lazos.
▪Interactúa con otros de un modo efectivo y adecuado.</t>
  </si>
  <si>
    <t>Iniciativa</t>
  </si>
  <si>
    <t>Anticiparse a los problemas iniciando acciones para superar los obstáculos y alcanzar metas concretas</t>
  </si>
  <si>
    <t>▪Prevé situaciones y alternativas de solución que orientan la toma de decisiones de la alta dirección.
▪Enfrenta los problemas y propone acciones concretas para solucionarlos.
▪Reconoce y hace viables las oportunidades.</t>
  </si>
  <si>
    <t>Aprendizaje Continuo</t>
  </si>
  <si>
    <t>Adquirir y desarrollar permanentemente conocimientos, destrezas y habilidades, con el fin de mantener altos estándares de eficacia organizacional.</t>
  </si>
  <si>
    <t>▪Aprende de la experiencia de otros y de la propia.
▪Se adapta y aplica nuevas tecnologías que se implanten en la organización.
▪Aplica los conocimientos adquiridos a los desafíos que se presentan en el desarrollo del trabajo.
▪Investiga, indaga y profundiza en los temas de su entorno área de desempeño.
▪Reconoce las propias limitaciones y las necesidades de mejorar su preparación.
▪Asimila nueva información y la aplica correctamente.</t>
  </si>
  <si>
    <t>Aplicar el conocimiento profesional en la resolución de problemas y transferirlo a su entorno laboral.</t>
  </si>
  <si>
    <t>▪Analiza de un modo sistemático y racional los aspectos del trabajo, basándose en la información relevante.
▪Aplica reglas básicas y conceptos complejos aprendidos
▪Identifica y reconoce con facilidad las causas de los problemas y sus soluciones.
▪Clarifica datos o situaciones complejas.
▪Planea, organiza y ejecuta múltiples tareas tendientes a alcanzar resultados institucionales.</t>
  </si>
  <si>
    <t xml:space="preserve">▪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
</t>
  </si>
  <si>
    <t>Trabajo en equipo y Colaboración</t>
  </si>
  <si>
    <t>Trabajar con otros de forma conjunta y de manera participativa, integrando esfuerzos para la consecución de metas institucionales comunes.</t>
  </si>
  <si>
    <t>▪Coopera en distintas situaciones y comparte información.
▪Aporta sugerencias, ideas y opiniones.
▪Expresa expectativas positivas del equipo o de los miembros del mismo.
▪Planifica las propias acciones teniendo en cuenta la repercusión de las mismas para la consecución de los objetivos grupales.
▪Establece diálogo directo con los miembros del equipo que permita compartir información e ideas en condiciones de respeto y cordialidad.
▪Respeta criterios dispares y distintas opiniones del equipo.</t>
  </si>
  <si>
    <t>Creatividad e Innovación</t>
  </si>
  <si>
    <t>Generar y desarrollar nuevas ideas, conceptos, métodos y soluciones.</t>
  </si>
  <si>
    <t>▪Ofrece respuestas alternativas.
▪Aprovecha las oportunidades y problemas para dar soluciones novedosas.
▪Desarrolla nuevas formas de hacer y tecnologías.
▪Busca nuevas alternativas de solución y se arriesga a romper esquemas tradicionales.
▪Inicia acciones para superar los obstáculos y alcanzar metas específicas.</t>
  </si>
  <si>
    <t>Liderazgo de Grupos de Trabajo (personal a cargo)</t>
  </si>
  <si>
    <t>Asumir el rol de orientar y guía de un grupo o equipo de trabajo, utilizando la autoridad con arreglo a las normas y promoviendo la Efectividad en la consecución de objetivos y metas institucionales.</t>
  </si>
  <si>
    <t>▪Establece los objetivos del grupo de forma clara y equilibrada.
▪Asegura que los integrantes del grupo compartan planes, programas y proyectos institucionales.
▪Orienta y coordina el trabajo del grupo para la identificación de planes y actividades a seguir.
▪Facilita la colaboración con otras áreas y dependencias.
▪Escucha y tiene en cuenta las opiniones de los integrantes del grupo.
▪Gestiona los recursos necesarios para poder cumplir con las metas propuestas.
▪Garantiza los recursos necesarios para poder cumplir con las metas propuestas.
▪Garantiza que el grupo tenga la información necesaria.
▪Explica las razones de las decisiones.</t>
  </si>
  <si>
    <t xml:space="preserve">▪Analiza de un modo sistemático y racional los aspectos del trabajo, basándose en la información relevante.
▪Aplica reglas básicas y conceptos complejos aprendidos
▪Identifica y reconoce con facilidad las causas de los problemas y sus soluciones.
▪Clarifica datos o situaciones complejas.
▪Planea, organiza y ejecuta múltiples tareas tendientes a alcanzar resultados institucionales.
</t>
  </si>
  <si>
    <t>Toma de decisiones (personal a cargo)</t>
  </si>
  <si>
    <t>Elegir entre una o varias alternativas para solucionar un problema y tomar las acciones concretas y consecuentes con la elección realizada.</t>
  </si>
  <si>
    <t>▪Elige alternativas de solución efectiva y suficiente para atender los asuntos encomendados.
▪Decide y establece prioridades para el trabajo del grupo.
▪Asume posiciones concretas para el manejo de temas o situaciones que demandan su atención.
▪Efectúa cambios en las actividades o en la manera de desarrollar sus responsabilidades cuando detecta dificultades para su realización o mejores prácticas que pueden optimizar el desempeño.
▪Asume las consecuencias de las decisiones adoptadas.
▪Fomenta la participación en la toma de decisiones.</t>
  </si>
  <si>
    <t>Experticia Técnica</t>
  </si>
  <si>
    <t>Entender y aplicar los conocimientos técnicos del área de desempeño y mantenerlos actualizados</t>
  </si>
  <si>
    <t>▪Capta y asimila con facilidad conceptos e información.
▪Aplica el conocimiento técnico a las actividades cotidianas.
▪Analiza la información de acuerdo con las necesidades de la organización.
▪Comprende los aspectos técnicos y los aplica al desarrollo de procesos y procedimientos en los que está involucrado.
▪Resuelve problemas utilizando sus conocimientos técnicos de su especialidad y garantizando indicadores y estándares establecidos.</t>
  </si>
  <si>
    <t>Trabajo en equipo</t>
  </si>
  <si>
    <t>Trabajar con otros para conseguir metas comunes</t>
  </si>
  <si>
    <t>▪Identifica claramente los objetivos del grupo y orienta su trabajo a la consecución de los mismos.
▪Colabora con otros para la realización de actividades y metas grupales.</t>
  </si>
  <si>
    <t>Creatividad e innovación</t>
  </si>
  <si>
    <t>Presentar ideas y métodos novedosos y concretarlos en acciones</t>
  </si>
  <si>
    <t>▪Propone y encuentra formas nuevas y eficaces de hacer las cosas.
▪Es recursivo.
▪Es práctico.
▪Busca nuevas alternativas de solución.
▪Revisa permanentemente los procesos y procedimientos para optimizar los resultados.</t>
  </si>
  <si>
    <t>Manejo de la información</t>
  </si>
  <si>
    <t>Manejar con respeto las informaciones personales e institucionales de que dispone.</t>
  </si>
  <si>
    <t>▪Evade temas que indagan sobre información confidencial.
▪Recoge sólo información imprescindible para el desarrollo de la tarea.
▪Organiza y guarda de forma adecuada la información a su cuidado, teniendo en cuenta las normas legales y de la organización.
▪No hace pública información laboral o de las personas que pueda afectar la organización o las personas.</t>
  </si>
  <si>
    <t>DIEZ</t>
  </si>
  <si>
    <t>Adaptación al cambio</t>
  </si>
  <si>
    <t>Enfrentarse con flexibilidad y versatilidad a situaciones nuevas para aceptar los cambios positiva y constructivamente.</t>
  </si>
  <si>
    <t>▪Acepta y se adapta fácilmente los cambios.
▪Responde al cambio con flexibilidad.
▪Promueve el cambio.</t>
  </si>
  <si>
    <t>PROFESIONAL CON PERSONAL A CARGO</t>
  </si>
  <si>
    <t>Disciplina</t>
  </si>
  <si>
    <t>Adaptarse a las políticas institucionales y buscar información de los cambios en la autoridad competente.</t>
  </si>
  <si>
    <t>▪Acepta instrucciones aunque se difiera de ellas.
▪Realiza los cometidos y tareas del puesto de trabajo.
▪Acepta la supervisión constante.
▪Realiza funciones orientadas a apoyar la acción de otros miembros de la organización.</t>
  </si>
  <si>
    <t>Relaciones Interpersonales</t>
  </si>
  <si>
    <t>Establecer y mantener relaciones de trabajo amistosas y positivas, basadas en la comunicación abierta y fluida y en el respeto por los demás.</t>
  </si>
  <si>
    <t>▪Escucha con interés a las personas y capta las preocupaciones, intereses y necesidades de los demás.
▪Transmite eficazmente las ideas, sentimientos e información impidiendo con ello malos entendidos o situaciones confusas que puedan generar conflictos.</t>
  </si>
  <si>
    <t>Colaboración</t>
  </si>
  <si>
    <t>Cooperar con los demás con el fin de alcanzar los objetivos institucionales</t>
  </si>
  <si>
    <t>▪Ayuda al logro de los objetivos articulando sus actuaciones con los demás.
▪Cumple los compromisos que adquiere.
▪Facilita la labor de sus superiores y compañeros de trabajo.</t>
  </si>
  <si>
    <t>NIVELES DE PROFUNDIZACION DE LA COMPETENCIAS</t>
  </si>
  <si>
    <t>RESULTADOS CUANTITATIVOS</t>
  </si>
  <si>
    <t>NO EVALUADO</t>
  </si>
  <si>
    <t>Liderazgo de Grupos de Trabajo</t>
  </si>
  <si>
    <t>BAJO</t>
  </si>
  <si>
    <t>Toma de decisiones</t>
  </si>
  <si>
    <t>ACEPTABLE</t>
  </si>
  <si>
    <t>ALTO</t>
  </si>
  <si>
    <t>MUY ALTO</t>
  </si>
  <si>
    <t>TÈCNICO</t>
  </si>
  <si>
    <t>1. Cambios en los planes, programas o proyectos que sirvieron de base para la concertación.</t>
  </si>
  <si>
    <t xml:space="preserve">2. Separación del cargo superior a treinta (30) días calendario que afecte el cumplimiento de los compromisos. </t>
  </si>
  <si>
    <t>3. Traslado o encargo del empleado.</t>
  </si>
  <si>
    <t xml:space="preserve">▪Evade temas que indagan sobre información confidencial.
▪Recoge sólo información imprescindible para el desarrollo de la tarea.
▪Organiza y guarda de forma adecuada la información a su cuidado, teniendo en cuenta las normas legales y de la organización.
▪No hace pública información laboral o de las personas que pueda afectar la organización o las personas.
</t>
  </si>
  <si>
    <t>COMPROMISO LABORAL</t>
  </si>
  <si>
    <t>COMPETENCIA COMPORTAMENTAL</t>
  </si>
  <si>
    <t>SEGUIMIENTO</t>
  </si>
  <si>
    <t>EXTRAORDINARIA</t>
  </si>
  <si>
    <t>EVENTUAL</t>
  </si>
  <si>
    <t>1. PARCIAL SEMESTRAL</t>
  </si>
  <si>
    <t>EVA. INF. A 1 AÑO</t>
  </si>
  <si>
    <t>2. PARCIAL SEMESTRAL</t>
  </si>
  <si>
    <t>PERÍODO DE PRUEBA</t>
  </si>
  <si>
    <t>Período anual u ordinario- Compromiso 1</t>
  </si>
  <si>
    <t>Período anual u ordinario- Compromiso 2</t>
  </si>
  <si>
    <t>Período anual u ordinario- Compromiso 3</t>
  </si>
  <si>
    <t>Período anual u ordinario- Compromiso 4</t>
  </si>
  <si>
    <t>Período anual u ordinario- Compromiso 5</t>
  </si>
  <si>
    <t>Período anual u ordinario- Competencia 1</t>
  </si>
  <si>
    <t>Período anual u ordinario- Competencia 2</t>
  </si>
  <si>
    <t>Período anual u ordinario- Competencia 3</t>
  </si>
  <si>
    <t>Período anual u ordinario- Competencia 4</t>
  </si>
  <si>
    <t>Período de prueba- Compromiso 1</t>
  </si>
  <si>
    <t>Período de prueba- Compromiso 2</t>
  </si>
  <si>
    <t>Período de prueba- Compromiso 3</t>
  </si>
  <si>
    <t>Período de prueba- Competencia 1</t>
  </si>
  <si>
    <t>Período de prueba- Competencia 2</t>
  </si>
  <si>
    <t>Período de prueba- Competencia 3</t>
  </si>
  <si>
    <t>Período de prueba- Competencia 4</t>
  </si>
  <si>
    <t>Período de prueba</t>
  </si>
  <si>
    <t>Período anual u ordinario</t>
  </si>
  <si>
    <t>EVALUACION EXTRAORDINARIA</t>
  </si>
  <si>
    <t>SUMA EVALUACION PREVIA</t>
  </si>
  <si>
    <t>SUMA EVALUACION ULTIMO PERIODO</t>
  </si>
  <si>
    <t>EVALUACION INFERIOR A 1 AÑO</t>
  </si>
  <si>
    <t>Ajuste de compromisos</t>
  </si>
  <si>
    <t>Cambio de evaluador</t>
  </si>
  <si>
    <t>Interrupción del período de prueba por más de 20 días calendario</t>
  </si>
  <si>
    <t>Cambio del empleo</t>
  </si>
  <si>
    <t>Lapso entre la última evaluación y el final del período</t>
  </si>
  <si>
    <t>Por período de prueba en otro empleo</t>
  </si>
  <si>
    <t>Separación temporal del empleo por más de 30 días calendario</t>
  </si>
  <si>
    <t>PERIODO SEMESTRAL</t>
  </si>
  <si>
    <t>CALIFICACION LABORALES</t>
  </si>
  <si>
    <t>TIEMPO</t>
  </si>
  <si>
    <t>% TOTAL TIEMPO</t>
  </si>
  <si>
    <t>CALIFICACIÓN COMPORTAMENTALES</t>
  </si>
  <si>
    <t>PRIMER SEMESTRE</t>
  </si>
  <si>
    <t>SEGUNDO SEMESTRE</t>
  </si>
  <si>
    <t>PARCIALES EVENTAULES</t>
  </si>
  <si>
    <t>Primer Semestre</t>
  </si>
  <si>
    <t>Segundo Semestre</t>
  </si>
  <si>
    <t>TOTAL TIEMPO</t>
  </si>
  <si>
    <t>Liderazgo</t>
  </si>
  <si>
    <t>Guiar y dirigir grupos y establecer y mantener la cohesión de grupo necesaria para alcanzar los objetivos organizacionales.</t>
  </si>
  <si>
    <t>• Mantiene a sus colaboradores motivados.
• Fomenta la comunicación clara, directa y concreta.
• Constituye y mantiene grupos de trabajo con un desempeño conforme a los estándares.
• Promueve la eficacia del equipo.
• Genera un clima positivo y de seguridad en sus colaboradores.
• Fomenta la participación de todos en los procesos de reflexión y de toma de decisiones.
• Unifica esfuerzos hacia objetivos y metas institucionales.</t>
  </si>
  <si>
    <t>Planeación</t>
  </si>
  <si>
    <t>Determinar eficazmente las metas y prioridades institucionales, identificando las acciones, los responsables, los plazos y los recursos requeridos para alcanzarlas.</t>
  </si>
  <si>
    <t>• Anticipa situaciones y escenarios futuros con acierto.
• Establece objetivos claros y concisos, estructurados y coherentes con las metas organizacionales.
• Traduce los objetivos estratégicos en planes prácticos y factibles.
• Busca soluciones a los problemas.
• Distribuye el tiempo con eficiencia.
• Establece planes alternativos de acción.</t>
  </si>
  <si>
    <t>Elegir entre una o varias alternativas para solucionar un problema o atender una situación, comprometiéndose con acciones concretas y consecuentes con la decisión.</t>
  </si>
  <si>
    <t>• Elige con oportunidad, entre muchas alternativas, los proyectos a realizar.
• Efectúa cambios complejos y comprometidos en sus actividades o en las funciones que tiene asignadas cuando detecta problemas o dificultades para su realización.
• Decide bajo presión.
• Decide en situaciones de alta complejidad e incertidumbre.</t>
  </si>
  <si>
    <t>Dirección y Desarrollo de Personal</t>
  </si>
  <si>
    <t>Favorecer el aprendizaje y desarrollo de sus colaboradores, articulando las potencialidades y necesidades individuales con las de la organización para optimizar la calidad de las contribuciones de los equipos de trabajo y de las personas, en el cumplimiento de los objetivos y metas organizacionales presentes y futuras.</t>
  </si>
  <si>
    <t>• Identifica necesidades de formación y capacitación y propone acciones para satisfacerlas.
• Permite niveles de autonomía con el fin de estimular el desarrollo integral del empleado.
• Delega de manera efectiva sabiendo cuando intervenir y cuando no hacerlo.
• Hace uso de las habilidades y recurso de su grupo de trabajo para alcanzar las metas y los estándares de productividad.
• Establece espacios regulares de retroalimentación y reconocimiento del desempeño y sabe manejar hábilmente el bajo desempeño.
• Tiene en cuenta las opiniones de sus colaboradores.
• Mantiene con sus colaboradores relaciones de respeto.</t>
  </si>
  <si>
    <t>Estar al tanto de las circunstancias y las relaciones de poder que influyen en el entorno organizacional</t>
  </si>
  <si>
    <t>• Es consciente de las condiciones específicas del entorno organizacional.
• Está al día en los acontecimientos claves del sector y del Estado.
• Conoce y hace seguimiento a las políticas gubernamentales.
• Identifica las fuerzas políticas que afectan la organización y las posibles alianzas para cumplir con los propósitos organizacionales.</t>
  </si>
  <si>
    <r>
      <rPr>
        <b/>
        <sz val="20"/>
        <color indexed="8"/>
        <rFont val="Cambria"/>
        <family val="1"/>
      </rPr>
      <t>COMISIÓN NACIONAL DEL SERVICIO CIVIL</t>
    </r>
    <r>
      <rPr>
        <b/>
        <sz val="14"/>
        <color indexed="8"/>
        <rFont val="Bodoni MT Black"/>
        <family val="1"/>
      </rPr>
      <t/>
    </r>
  </si>
  <si>
    <t>INSERTE EL LOGOTIPO DE SU ENTIDAD</t>
  </si>
  <si>
    <t>FORMATO 2. COMPROMISOS LABORALES Y COMPETENCIAS COMPORTAMENTALES</t>
  </si>
  <si>
    <t>F-ED-003</t>
  </si>
  <si>
    <t>FECHA CONCERTACIÓN / FIJACIÓN O AJUSTE DE COMPROMISOS</t>
  </si>
  <si>
    <t>dad</t>
  </si>
  <si>
    <t>ddd</t>
  </si>
  <si>
    <t>Propósito del empleo:</t>
  </si>
  <si>
    <t>II. IDENTIFICACIÓN DEL EVALUADOR (Jefe inmedidato)</t>
  </si>
  <si>
    <t xml:space="preserve">  </t>
  </si>
  <si>
    <t>Se requiere constituir Comisión Evaluadora</t>
  </si>
  <si>
    <t>CONCERTACIÓN / FIJACIÓN DE COMPROMISOS</t>
  </si>
  <si>
    <t>AJUSTE DE COMPROMISOS</t>
  </si>
  <si>
    <t>SELECCIONE LA RAZÓN DEL AJUSTE DE LOS COMPROMISOS</t>
  </si>
  <si>
    <t>IV. CONCERTACIÓN DE COMPROMISOS LABORALES Y COMPETENCIAS COMPORTAMENTALES.</t>
  </si>
  <si>
    <t>COMPROMISOS LABORALES</t>
  </si>
  <si>
    <t>Metas del Área o Dependencia a las cuales contribuye el empleo</t>
  </si>
  <si>
    <t>Peso porcentual del compromiso</t>
  </si>
  <si>
    <t>Semestre 1</t>
  </si>
  <si>
    <t>Semestre 2</t>
  </si>
  <si>
    <t>Total anual</t>
  </si>
  <si>
    <t xml:space="preserve"> PESO TOTAL PONDERADO DE LOS COMPROMISOS</t>
  </si>
  <si>
    <t>V. FIJACIÓN DE COMPETENCIAS COMPORTAMENTALES</t>
  </si>
  <si>
    <t>N°</t>
  </si>
  <si>
    <t xml:space="preserve">DEFINICIÓN </t>
  </si>
  <si>
    <t>VI. FIRMAS, RECLAMACIÓN U OBJECIÓN.</t>
  </si>
  <si>
    <t>FIRMA DEL EVALUADO</t>
  </si>
  <si>
    <t>FIRMA DEL JEFE INMEDIATO</t>
  </si>
  <si>
    <t>FIRMA DEL EVALUADOR EN COMISIÓN EVALUADORA</t>
  </si>
  <si>
    <t>Renuencia del Evaluado para firmar la concertación  de compromisos</t>
  </si>
  <si>
    <t>DATOS DEL TESTIGO</t>
  </si>
  <si>
    <t>FIRMA DEL TESTIGO</t>
  </si>
  <si>
    <t>FECHA</t>
  </si>
  <si>
    <r>
      <t xml:space="preserve">RECLAMACIÓN U OBJECIÓN EN ÚNICA INSTANCIA ANTE LA COMISIÓN DE PERSONAL </t>
    </r>
    <r>
      <rPr>
        <b/>
        <sz val="14"/>
        <color indexed="8"/>
        <rFont val="Arial"/>
        <family val="2"/>
      </rPr>
      <t>(Parágrafo del articulo 22º, del Acuerdo 565 de 2016)</t>
    </r>
  </si>
  <si>
    <t>DECISIÓN DE LA COMISIÓN DE PERSONAL</t>
  </si>
  <si>
    <t>MOTIVACIÓN DE LA DECISIÓN</t>
  </si>
  <si>
    <t>Número de Radicado</t>
  </si>
  <si>
    <t>Fecha Reclamación (dd/mm/aa)</t>
  </si>
  <si>
    <r>
      <t xml:space="preserve">COMISIÓN NACIONAL DEL SERVICIO CIVIL 
</t>
    </r>
    <r>
      <rPr>
        <sz val="14"/>
        <color indexed="8"/>
        <rFont val="Arial"/>
        <family val="2"/>
      </rPr>
      <t xml:space="preserve">    </t>
    </r>
  </si>
  <si>
    <t xml:space="preserve"> FORMATO 3 DE EVIDENCIAS</t>
  </si>
  <si>
    <t>CÓDIGO:  F-ED-004</t>
  </si>
  <si>
    <t>FECHA EMISIÓN</t>
  </si>
  <si>
    <t xml:space="preserve">Versión </t>
  </si>
  <si>
    <t>IV. EVIDENCIAS</t>
  </si>
  <si>
    <t>Componente de evaluación</t>
  </si>
  <si>
    <t>Compromisos y Competencias</t>
  </si>
  <si>
    <t>Descripción de la evidencia</t>
  </si>
  <si>
    <t>Ubicación de la evidencia.</t>
  </si>
  <si>
    <t>Fecha de Inclusión de la evidencia</t>
  </si>
  <si>
    <t>Observaciones</t>
  </si>
  <si>
    <t>Evidencia Aportada por</t>
  </si>
  <si>
    <t>V. FORMALIZACIÒN DE LA EVIDENCIAS. (FIRMAS)</t>
  </si>
  <si>
    <t>NOMBRE, FIRMA Y NÚMERO DE CÉDULA.</t>
  </si>
  <si>
    <t>NOMBRE, FIRMA Y NÚMERO DE CÉDULA</t>
  </si>
  <si>
    <t>FORMATO 4. CALIFICACIÓN DE COMPETENCIAS COMPORTAMENTALES</t>
  </si>
  <si>
    <t>CÓDIGO:  F-ED-005</t>
  </si>
  <si>
    <t>IV. CALIFICACIÓN COMPETENCIAS COMPORTAMENTALES DEL EMPLEADO PÚBLICO.</t>
  </si>
  <si>
    <t>PERÍODO ANUAL U ORDINARIO</t>
  </si>
  <si>
    <t xml:space="preserve"> REFERENCIA PARA UNA </t>
  </si>
  <si>
    <t xml:space="preserve"> PRIMERA PARCIAL SEMESTRAL</t>
  </si>
  <si>
    <t xml:space="preserve"> EVALUACIÓN POR PERIODO INFERIOR A UN AÑO</t>
  </si>
  <si>
    <t xml:space="preserve"> EVALUACIÓN EXTRAORDINARIA</t>
  </si>
  <si>
    <t>CALIFICAR EN FORMATO F10. EVALUACIÓN INFERIOR A UN AÑO
TITULO V. COMPETENCIAS COMPORTAMENTALES.</t>
  </si>
  <si>
    <t>CALIFICAR EN FORMATO F9. EVALUACIÓN EXTRAORDINARIA
TITULO V. COMPETENCIAS COMPORTAMENTALES.</t>
  </si>
  <si>
    <t>BASICO</t>
  </si>
  <si>
    <t>INTERMEDIO</t>
  </si>
  <si>
    <t>AVANZADO</t>
  </si>
  <si>
    <t xml:space="preserve">SUPERIOR </t>
  </si>
  <si>
    <t>CALIFICACIÓN EVALUACIÓN  DE LAS COMPETENCIAS COMPORTAMENTALES.</t>
  </si>
  <si>
    <t>CALIFICACIÓN PRIMERA PARCIAL SEMESTRAL</t>
  </si>
  <si>
    <t>CALIFICACIÓN SEGUNDA PARCIAL SEMESTRAL</t>
  </si>
  <si>
    <t>CALIFICACIÓN  DEFINITIVA DE LAS COMPETENCIAS COMPORTAMENTALES PARA EL PERÍODO ANUAL U ORDINARIO</t>
  </si>
  <si>
    <t>V. (*) ESCALA CUALITATIVA Y CUANTITATIVA DE LOS NIVELES DE DESARROLLO DE LAS COMPETENCIAS COMPORTAMENTALES.</t>
  </si>
  <si>
    <t>NIVELES DE DESARROLLO</t>
  </si>
  <si>
    <t>DESCRIPCIÓN CUALITATIVA</t>
  </si>
  <si>
    <t>PERÍODO ANUAL U ORDINARIO, (PARCIALES SEMESTRALES Y PARCIAL EVENTUAL)</t>
  </si>
  <si>
    <t>EVALUACIÓN EXTRAORDINARIA-EVALUACIÓN EN PERIODO DE PRUEBA</t>
  </si>
  <si>
    <t>El nivel de desarrollo de la competencia no se presenta con un impacto positivo que permita la obtención de las metas y logros esperados.</t>
  </si>
  <si>
    <t>El nivel de desarrollo de la competencia se presenta de manera intermitente, con un mediano impacto en la obtención de metas y logros esperados.</t>
  </si>
  <si>
    <t>El nivel de desarrollo de la competencia se presenta de manera permanente e impacta significativamente de manera positiva la obtención de metas y logros esperados.</t>
  </si>
  <si>
    <t>El nivel de desarrollo de la competencia se presenta de manera permanente, impactando significativamente la obtención de metas y logros esperados y agrega valor a los procesos generando un alto nivel de confianza.</t>
  </si>
  <si>
    <r>
      <rPr>
        <b/>
        <sz val="14"/>
        <color indexed="8"/>
        <rFont val="Cambria"/>
        <family val="1"/>
      </rPr>
      <t>COMISIÓN NACIONAL DEL SERVICIO CIVIL</t>
    </r>
    <r>
      <rPr>
        <b/>
        <sz val="14"/>
        <color indexed="8"/>
        <rFont val="Bodoni MT Black"/>
        <family val="1"/>
      </rPr>
      <t/>
    </r>
  </si>
  <si>
    <t>FORMATO 5. EVALUACIÓN DE GESTIÓN POR ÁREAS O  DEPENDENCIAS</t>
  </si>
  <si>
    <t>CÓDIGO:  F-ED-006</t>
  </si>
  <si>
    <t xml:space="preserve">PERÍODO DE VIGENCIA </t>
  </si>
  <si>
    <t>Resultados de la evaluación por áreas o dependencias</t>
  </si>
  <si>
    <t>ÁREA O DEPENDENCIA.</t>
  </si>
  <si>
    <t>CALIFICACIÓN DEL ÁREA O DEPENDENCIA</t>
  </si>
  <si>
    <t>OBSERVACIONES</t>
  </si>
  <si>
    <t xml:space="preserve">Observaciones generales: </t>
  </si>
  <si>
    <r>
      <rPr>
        <b/>
        <sz val="14"/>
        <color theme="1"/>
        <rFont val="Calibri"/>
        <family val="2"/>
        <scheme val="minor"/>
      </rPr>
      <t>Nota</t>
    </r>
    <r>
      <rPr>
        <sz val="14"/>
        <color theme="1"/>
        <rFont val="Calibri"/>
        <family val="2"/>
        <scheme val="minor"/>
      </rPr>
      <t>: Tener en cuenta los siguientes aspectos para efectuar la calificación:</t>
    </r>
  </si>
  <si>
    <t xml:space="preserve">i) La planeación institucional enmarcada en la visión, misión y objetivos del organismo; </t>
  </si>
  <si>
    <t xml:space="preserve">ii) Los objetivos institucionales por dependencia y sus compromisos relacionados y; </t>
  </si>
  <si>
    <t>iii) Los resultados de la ejecución por dependencias de acuerdo con lo  programado en la planeación institucional.</t>
  </si>
  <si>
    <t>En el evento de detectar limitaciones de orden presupuestal o administrativo, se deben describir los aspectos más relevantes que hayan afectado la ejecución de los planes institucionales en cada dependencia.</t>
  </si>
  <si>
    <r>
      <rPr>
        <b/>
        <sz val="14"/>
        <color indexed="8"/>
        <rFont val="Bodoni MT Black"/>
        <family val="1"/>
      </rPr>
      <t xml:space="preserve">COMISIÓN NACIONAL DEL SERVICIO CIVIL 
</t>
    </r>
    <r>
      <rPr>
        <sz val="12"/>
        <color indexed="8"/>
        <rFont val="Arial"/>
        <family val="2"/>
      </rPr>
      <t xml:space="preserve">    </t>
    </r>
  </si>
  <si>
    <t>FORMATO 6. REPORTE DE CALIFICACIÓN PERÍODO ANUAL U ORDINARIO</t>
  </si>
  <si>
    <t xml:space="preserve">CÓDIGO:  </t>
  </si>
  <si>
    <t>F-ED-007</t>
  </si>
  <si>
    <r>
      <t xml:space="preserve">Página: </t>
    </r>
    <r>
      <rPr>
        <sz val="11"/>
        <color theme="1"/>
        <rFont val="Arial"/>
        <family val="2"/>
      </rPr>
      <t>1 de 1</t>
    </r>
  </si>
  <si>
    <t>IV. CONSOLIDACIÓN DE LAS EVALUACIONES</t>
  </si>
  <si>
    <t xml:space="preserve">EVALUACIÓN INDIVIDUAL DEL PRIMER SEMESTRE </t>
  </si>
  <si>
    <t>EVALUACIÓN INDIVIDUAL DEL SEGUNDO SEMESTRE</t>
  </si>
  <si>
    <t>EVALUACIÓN DE GESTIÓN POR ÁREAS O DEPENDENCIAS (/10)</t>
  </si>
  <si>
    <t>CALIFICACIÓN DEFINITIVA</t>
  </si>
  <si>
    <t>FECHA DE COMUNICACIÓN</t>
  </si>
  <si>
    <t xml:space="preserve">CALIFICACIÓN PRIMER SEMESTRE
</t>
  </si>
  <si>
    <t xml:space="preserve">CALIFICACIÓN SEGUNDO SEMESTRE
</t>
  </si>
  <si>
    <t>FECHA DE NOTIFICACIÓN</t>
  </si>
  <si>
    <t xml:space="preserve">CALIFICACIÓN DEFINITIVA
</t>
  </si>
  <si>
    <t>Tiempo efectivamente laborado</t>
  </si>
  <si>
    <t>Compromisos laborales (sobre 100)</t>
  </si>
  <si>
    <t>Competencias comportamentales(/10)</t>
  </si>
  <si>
    <t>Firma del  Evaluado</t>
  </si>
  <si>
    <t xml:space="preserve"> </t>
  </si>
  <si>
    <t>Firma del Jefe Inmediato</t>
  </si>
  <si>
    <t>Firma del Evaluador en Comisión evaluadora</t>
  </si>
  <si>
    <t>INTERPONE RECURSOS</t>
  </si>
  <si>
    <t>V. DECISIÓN DE RECURSOS</t>
  </si>
  <si>
    <t>RECURSO DE REPOSICIÓN</t>
  </si>
  <si>
    <t>RECURSO DE APELACIÓN</t>
  </si>
  <si>
    <t>DECISIÓN</t>
  </si>
  <si>
    <t>Nombre del Evaluado:</t>
  </si>
  <si>
    <t>Firma</t>
  </si>
  <si>
    <t>Nombre del Notificador:</t>
  </si>
  <si>
    <r>
      <t xml:space="preserve">MOTIVACIÓN </t>
    </r>
    <r>
      <rPr>
        <sz val="12"/>
        <rFont val="Calibri"/>
        <family val="2"/>
        <scheme val="minor"/>
      </rPr>
      <t>(podrá relacionar anexos)</t>
    </r>
    <r>
      <rPr>
        <b/>
        <sz val="12"/>
        <rFont val="Calibri"/>
        <family val="2"/>
        <scheme val="minor"/>
      </rPr>
      <t>:</t>
    </r>
  </si>
  <si>
    <t>VI. CALIFICACIÓN DEFINITIVA</t>
  </si>
  <si>
    <t>CALIFICACIÓN DEFINITIVA EN FIRME</t>
  </si>
  <si>
    <t>FIRMA Y NÚMERO DE CÉDULA DEL NOTIFICADO</t>
  </si>
  <si>
    <t>FIRMA Y NÚMERO DE CÉDULA DEL NOTIFICADOR</t>
  </si>
  <si>
    <t>CUMPLE</t>
  </si>
  <si>
    <t>NO CUMPLE</t>
  </si>
  <si>
    <t>Contador de Cumplimiento</t>
  </si>
  <si>
    <t>NO APLICA</t>
  </si>
  <si>
    <t>FACTORES DEL NIVEL SOBRESALIENTE</t>
  </si>
  <si>
    <t>CUMPLIMIENTO</t>
  </si>
  <si>
    <t>Cedula de ciudadanía</t>
  </si>
  <si>
    <t>Evaluación de la Gestión por Dependencias</t>
  </si>
  <si>
    <t>Cedula de extranjería</t>
  </si>
  <si>
    <t>Por calidad y oportunidad</t>
  </si>
  <si>
    <t>Por aportes, propuestas o iniciativas adicionales</t>
  </si>
  <si>
    <t>Por iniciativas tendientes a acciones proactivas en las actividades que cumplió</t>
  </si>
  <si>
    <t>Por participación y aprovechamiento de capacitación relacionada con las actividades propias del empleo y que genere un valor agregado para la entidad o la dependencia</t>
  </si>
  <si>
    <t>Por participación en grupos o en actividades que requieren de disposición voluntaria</t>
  </si>
  <si>
    <t>CRITERIO DE ORIENTACIÓN</t>
  </si>
  <si>
    <r>
      <rPr>
        <b/>
        <sz val="18"/>
        <color indexed="8"/>
        <rFont val="David"/>
        <family val="2"/>
        <charset val="177"/>
      </rPr>
      <t xml:space="preserve">
COMISIÓN NACIONAL DEL SERVICIO CIVIL</t>
    </r>
    <r>
      <rPr>
        <b/>
        <sz val="18"/>
        <color indexed="8"/>
        <rFont val="Bodoni MT Black"/>
        <family val="1"/>
      </rPr>
      <t xml:space="preserve">
</t>
    </r>
    <r>
      <rPr>
        <sz val="18"/>
        <color indexed="8"/>
        <rFont val="Arial"/>
        <family val="2"/>
      </rPr>
      <t xml:space="preserve">     </t>
    </r>
  </si>
  <si>
    <t>FORMATO 7. PLAN DE MEJORAMIENTO</t>
  </si>
  <si>
    <t>F-ED-008</t>
  </si>
  <si>
    <t xml:space="preserve">FECHA EMISIÓN: </t>
  </si>
  <si>
    <t>Página: 1 de 1.</t>
  </si>
  <si>
    <t>Versión:   2.0</t>
  </si>
  <si>
    <t>Propósito del empleo</t>
  </si>
  <si>
    <t>IV. PLAN DE MEJORAMIENTO INDIVIDUAL DEL EMPLEADO PÚBLICO</t>
  </si>
  <si>
    <t>Descripción</t>
  </si>
  <si>
    <t xml:space="preserve">Aspectos a corregir </t>
  </si>
  <si>
    <t>Acción de mejoramiento</t>
  </si>
  <si>
    <t>Motivo</t>
  </si>
  <si>
    <t>V. FORMALIZACIÒN DEL PLAN DE MEJORAMIENTO</t>
  </si>
  <si>
    <t>FECHA DE DILIGENCIAMIENTO</t>
  </si>
  <si>
    <r>
      <rPr>
        <b/>
        <sz val="20"/>
        <color indexed="8"/>
        <rFont val="Cambria"/>
        <family val="1"/>
      </rPr>
      <t xml:space="preserve">                                                                                                                                                                           COMISIÓN NACIONAL DEL SERVICIO CIVIL</t>
    </r>
    <r>
      <rPr>
        <b/>
        <sz val="14"/>
        <color indexed="8"/>
        <rFont val="Bodoni MT Black"/>
        <family val="1"/>
      </rPr>
      <t xml:space="preserve">
</t>
    </r>
    <r>
      <rPr>
        <sz val="12"/>
        <color indexed="8"/>
        <rFont val="Arial"/>
        <family val="2"/>
      </rPr>
      <t xml:space="preserve">    </t>
    </r>
  </si>
  <si>
    <t>FORMATO 8. EVALUACIÓN PARCIAL EVENTUAL</t>
  </si>
  <si>
    <t>F-ED-009</t>
  </si>
  <si>
    <t>FECHA DE CALIFICACIÓN</t>
  </si>
  <si>
    <t>Calificación Eventuales</t>
  </si>
  <si>
    <t>No. calificación</t>
  </si>
  <si>
    <t>1ª</t>
  </si>
  <si>
    <t>2ª</t>
  </si>
  <si>
    <t>3ª</t>
  </si>
  <si>
    <t>4ª</t>
  </si>
  <si>
    <t>5ª</t>
  </si>
  <si>
    <t>Total Semestre</t>
  </si>
  <si>
    <t>Causal</t>
  </si>
  <si>
    <t>Desde</t>
  </si>
  <si>
    <t>Hasta</t>
  </si>
  <si>
    <t>TOTALES</t>
  </si>
  <si>
    <t>Días Efectivamente Laborados</t>
  </si>
  <si>
    <t>Total Días Laborados de cada Ev. Eventual</t>
  </si>
  <si>
    <t>% Participación Días Laborados de cada Evaluación. Eventual</t>
  </si>
  <si>
    <t xml:space="preserve">CALIFICACIÓN EVALUACIÒN PRIMER SEMESTRE (Sobre 100) </t>
  </si>
  <si>
    <t>CALIFICACIÓN TOTAL COMPROMISOS LABORALES</t>
  </si>
  <si>
    <t>1a.</t>
  </si>
  <si>
    <t>2a.</t>
  </si>
  <si>
    <t>3a.</t>
  </si>
  <si>
    <t>4a.</t>
  </si>
  <si>
    <t>5a.</t>
  </si>
  <si>
    <t>Total</t>
  </si>
  <si>
    <t>PONDERACIÓN POR EVALUACIÓN EVENTUAL</t>
  </si>
  <si>
    <t>% Participación Días Laborados de cada Evaluación Eventual</t>
  </si>
  <si>
    <t>CALIFICACIÓN TOTAL COMPETENCIAS COMPORTAMENTALES</t>
  </si>
  <si>
    <t>VI. COMUNICACIÓN DE LA EVALUACIÓN</t>
  </si>
  <si>
    <t>F1. INF. GENERAL</t>
  </si>
  <si>
    <t>Nombre del evaluador:</t>
  </si>
  <si>
    <t>F4. CALF. COM. COMPORT.</t>
  </si>
  <si>
    <t>Nombre del evaluador en Comisión Evaluadora:</t>
  </si>
  <si>
    <t>No. Calificación</t>
  </si>
  <si>
    <t>CALIFICACIÓN SEGUNDO SEMESTRE (Sobre 100)</t>
  </si>
  <si>
    <r>
      <rPr>
        <b/>
        <sz val="20"/>
        <color indexed="8"/>
        <rFont val="Cambria"/>
        <family val="1"/>
      </rPr>
      <t xml:space="preserve">                                                                                                                                                     COMISIÓN NACIONAL DEL SERVICIO CIVIL</t>
    </r>
    <r>
      <rPr>
        <b/>
        <sz val="14"/>
        <color indexed="8"/>
        <rFont val="Bodoni MT Black"/>
        <family val="1"/>
      </rPr>
      <t xml:space="preserve">
</t>
    </r>
    <r>
      <rPr>
        <sz val="12"/>
        <color indexed="8"/>
        <rFont val="Arial"/>
        <family val="2"/>
      </rPr>
      <t xml:space="preserve">    </t>
    </r>
  </si>
  <si>
    <t>FORMATO 9. EVALUACIÓN EXTRAORDINARIA</t>
  </si>
  <si>
    <t>F-ED-010</t>
  </si>
  <si>
    <t>FECHA DE EVALUACIÓN</t>
  </si>
  <si>
    <t xml:space="preserve"> EVALUACIÓN REALIZADA PREVIA A LA EXTRAORDINARIA (Si hubo)</t>
  </si>
  <si>
    <t>EVALUACIÓN ULTIMO PERÍODO</t>
  </si>
  <si>
    <t>Peso porcentual  Evaluaciones previas</t>
  </si>
  <si>
    <t>CALIFICACIÓN DEL COMPROMISO 
(Con peso porcentual)</t>
  </si>
  <si>
    <t>Peso porcentual  último período</t>
  </si>
  <si>
    <t xml:space="preserve"> PESO TOTAL PONDERADO DE LOS COMPROMISOS LABORALES</t>
  </si>
  <si>
    <t>Total Días Laborados Efectivamente</t>
  </si>
  <si>
    <t>% Participación Días Laborados para la Evaluación Extraordinaria</t>
  </si>
  <si>
    <t>1° Calificación</t>
  </si>
  <si>
    <t>2° Calificación</t>
  </si>
  <si>
    <t>Sobre el peso porcentual del 85%</t>
  </si>
  <si>
    <t>VI. RESULTADOS CONSOLIDADOS EVALUCIÓN EXTRAORDINARIA</t>
  </si>
  <si>
    <t>Eva. Previa a la EXTR.
(Si hubo)</t>
  </si>
  <si>
    <t>Eva. Último período.</t>
  </si>
  <si>
    <t>% Participación Días Laborados de cada Eva. Eventual</t>
  </si>
  <si>
    <t>VII. NOTIFICACIÓN</t>
  </si>
  <si>
    <t>VIII. DECISIÓN DE RECURSOS</t>
  </si>
  <si>
    <t>Interpone recursos</t>
  </si>
  <si>
    <t>MOTIVACIÓN (Anexar Acto Administrativo):</t>
  </si>
  <si>
    <t>IX. CALIFICACIÓN DEFINITIVA</t>
  </si>
  <si>
    <t>profesional</t>
  </si>
  <si>
    <t>FORMATO 10 EVALUACIÓN INFERIOR A UN (1) AÑO.</t>
  </si>
  <si>
    <t>F-ED-011</t>
  </si>
  <si>
    <t>Metas de la Dependencia las cuales contribuye el empleo</t>
  </si>
  <si>
    <t xml:space="preserve"> EVALUACIÓN REALIZADA PREVIA A LA PRESENTE</t>
  </si>
  <si>
    <t>Total Días Laborados de cada Evaluación Eventual</t>
  </si>
  <si>
    <t>F5. EVA. ÁREAS O DEPENDENCIAS.</t>
  </si>
  <si>
    <t>Última Ev. Realizada</t>
  </si>
  <si>
    <t>Evaluac. Ordinaria</t>
  </si>
  <si>
    <t>VII. RESULTADOS CONSOLIDADOS COMPONENTES DE LA EVALUACIÓN DE DESEMPEÑO LABORAL PARA LA EVALUACIÓN INFERIOR A UN AÑO.</t>
  </si>
  <si>
    <t>% Participación Días Laborados de cada Ev. Eventual</t>
  </si>
  <si>
    <t>VIII. NOTIFICACIÓN</t>
  </si>
  <si>
    <t>IX. DECISION DE RECURSOS</t>
  </si>
  <si>
    <t>X. CALIFICACIÓN DEFINITIVA</t>
  </si>
  <si>
    <t>}</t>
  </si>
  <si>
    <t>FORMATO 11. EVALUACIÓN PERÍODO DE PRUEBA</t>
  </si>
  <si>
    <t>F-ED-012</t>
  </si>
  <si>
    <t>FECHA DE EVALUACIÒN</t>
  </si>
  <si>
    <t>dadf</t>
  </si>
  <si>
    <t xml:space="preserve">Propósito del empleo:  </t>
  </si>
  <si>
    <t>II. IDENTIFICACIÓN EVALUADOR. (Jefe inmediato del evaluado )</t>
  </si>
  <si>
    <t>Funciones Esenciales del empleo.</t>
  </si>
  <si>
    <t>Períodos de evaluación</t>
  </si>
  <si>
    <t>% Participación Días Laborados de cada Evalución Eventual</t>
  </si>
  <si>
    <t>CALIFICACIÓN COMPROMISOS LABORALES (Sobre 100)</t>
  </si>
  <si>
    <t>CALIFICACIÓN COMPROMISOS LABORALES
(Sobre 85%)</t>
  </si>
  <si>
    <t>CALIFICACIÓN COMPETENCIAS COMPORTAMENTALES</t>
  </si>
  <si>
    <t>CALIFICACIÓN TOTAL PERÍODO DE PRUEBA</t>
  </si>
  <si>
    <t>VI. FIRMAS, RECLAMACIÓN U OBJECIÓN EN LA CONCERTACIÓN DE COMPROMISOS.</t>
  </si>
  <si>
    <t xml:space="preserve">FIRMA DEL FUNCIONARIO DE LIBRE NOMBRAMIENTO Y REMOCIÓN </t>
  </si>
  <si>
    <t>Renuencia del Evaluado para firmar la concertación de compromisos</t>
  </si>
  <si>
    <r>
      <t xml:space="preserve">RECLAMACIÓN U OBJECIÓN EN ÚNICA INSTANCIA ANTE LA COMISIÓN DE PERSONAL </t>
    </r>
    <r>
      <rPr>
        <b/>
        <sz val="14"/>
        <color indexed="8"/>
        <rFont val="Arial"/>
        <family val="2"/>
      </rPr>
      <t>(Paràgrafo del articulo 31º, del Acuerdo 565 de 2016)</t>
    </r>
  </si>
  <si>
    <t>OFICINA DE PARTICIPACION CIUDADANA</t>
  </si>
  <si>
    <t>SUBCONTRALORIA DELEGADA PARA RESPONSABILIDAD FISCAL</t>
  </si>
  <si>
    <t>SUBCONTRALORIA DELEGADA PARA CONTROL FISCAL</t>
  </si>
  <si>
    <t>OFICINA JURIDICA</t>
  </si>
  <si>
    <t>OFICINA DE CONTROL INTERNO DE GESTION</t>
  </si>
  <si>
    <t>SUBDIRECCION FINANCIERA</t>
  </si>
  <si>
    <t>SECRETARIA GENERAL</t>
  </si>
  <si>
    <t>CONTROL INTERNO DISCIPLINARIO</t>
  </si>
  <si>
    <t>Cumplió con el plan de acción presentado</t>
  </si>
  <si>
    <t xml:space="preserve">
</t>
  </si>
  <si>
    <t>Número acumulado de procesos de responsabilidad fiscal con fallo SIN o CON responsabilidad fiscal ejecutoriado se evidencia muy bajo, por lo tanto el valor recuperado tambien esta muy bajo, de la misam forma en los procesos sancionatorios se evidencia poca actividad.</t>
  </si>
  <si>
    <t xml:space="preserve">De acuerdo a la fecha 21 de diciembre de 2023 Informe de entrega del cargo del anterior Jefe de Oficina de Control Interno Disciplinario,   En Etapa de Juzgamiento: 3, Archivados: 13, remitidos a la PGN: 1 . Se encuentran activos 16 procesos disciplinarios, en trámite de Indagación Previa: 1 y en  Investigación Disciplinaria: 15, para un total de 33 procesos disciplinarios.  </t>
  </si>
  <si>
    <t>Cumplió con la respuesta a las demandas y las obligaciones de la oficina.</t>
  </si>
  <si>
    <t>Porcentaje de avance: Plan SSGT 72,72% , Plan de Capacitación:1000%, Plan Anual de vacantes: 100% y Plan de Previsión de Recursos Humanos: 100%</t>
  </si>
  <si>
    <t xml:space="preserve">PLANEACION </t>
  </si>
  <si>
    <t>CONTRALORIA AUXILIAR</t>
  </si>
  <si>
    <t xml:space="preserve">De 62  Urgencias  Manifiestas- Calamidades  Públicas    fueron resueltas 56,  Ingresaron 12 procesos Administrativo Sancionatorio a términos dentro del periodo, Ingresaron 93 de los cuales  88  cumplieron términos dentro del periodo, el  restante (05) no se contabiliza porque se encuentran en estado de instrucción y  no se han vencido los términos </t>
  </si>
  <si>
    <t>Valor de los beneficios cuantificables del control fiscal / Valor de la apropiación definitiva de la contraloría territorial para la vigencia 7,741,349,680 - 10,409,657,291 esta es la meta mas baja quedando en cumplimiento del 74%,</t>
  </si>
  <si>
    <t>Cumplió con el plan de acción presentado, dando cumplimiento a las 10 auditorias al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</si>
</sst>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164" formatCode="_(* #,##0.00_);_(* \(#,##0.00\);_(* &quot;-&quot;??_);_(@_)"/>
    <numFmt numFmtId="165" formatCode="0.0"/>
    <numFmt numFmtId="166" formatCode="[$-F800]dddd\,\ mmmm\ dd\,\ yyyy"/>
    <numFmt numFmtId="167" formatCode="[$-240A]d&quot; de &quot;mmmm&quot; de &quot;yyyy;@"/>
    <numFmt numFmtId="168" formatCode="_(* #,##0_);_(* \(#,##0\);_(* &quot;-&quot;??_);_(@_)"/>
    <numFmt numFmtId="169" formatCode="dd/mm/yy;@"/>
    <numFmt numFmtId="170" formatCode="0.00_);\(0.00\)"/>
    <numFmt numFmtId="171" formatCode="#,##0.00_ ;\-#,##0.00\ "/>
    <numFmt numFmtId="172" formatCode="dd/mm/yyyy;@"/>
    <numFmt numFmtId="173" formatCode="#,##0.0"/>
  </numFmts>
  <fonts count="96" x14ac:knownFonts="1">
    <font>
      <sz val="11"/>
      <color theme="1"/>
      <name val="Calibri"/>
      <family val="2"/>
      <scheme val="minor"/>
    </font>
    <font>
      <sz val="11"/>
      <color theme="1"/>
      <name val="Calibri"/>
      <family val="2"/>
      <scheme val="minor"/>
    </font>
    <font>
      <b/>
      <sz val="11"/>
      <color theme="1"/>
      <name val="Calibri"/>
      <family val="2"/>
      <scheme val="minor"/>
    </font>
    <font>
      <sz val="14"/>
      <color indexed="8"/>
      <name val="Bodoni MT Black"/>
      <family val="1"/>
    </font>
    <font>
      <b/>
      <sz val="14"/>
      <color indexed="8"/>
      <name val="Cambria"/>
      <family val="1"/>
    </font>
    <font>
      <b/>
      <sz val="14"/>
      <color indexed="8"/>
      <name val="Bodoni MT Black"/>
      <family val="1"/>
    </font>
    <font>
      <sz val="14"/>
      <color indexed="8"/>
      <name val="Arial"/>
      <family val="2"/>
    </font>
    <font>
      <b/>
      <sz val="9"/>
      <color theme="1"/>
      <name val="Arial"/>
      <family val="2"/>
    </font>
    <font>
      <b/>
      <sz val="11"/>
      <color theme="1"/>
      <name val="Arial"/>
      <family val="2"/>
    </font>
    <font>
      <b/>
      <sz val="10"/>
      <color theme="1"/>
      <name val="Arial"/>
      <family val="2"/>
    </font>
    <font>
      <sz val="11"/>
      <color theme="1"/>
      <name val="Arial"/>
      <family val="2"/>
    </font>
    <font>
      <b/>
      <sz val="12"/>
      <color theme="1"/>
      <name val="Calibri"/>
      <family val="2"/>
      <scheme val="minor"/>
    </font>
    <font>
      <sz val="14"/>
      <color theme="1"/>
      <name val="Calibri"/>
      <family val="2"/>
      <scheme val="minor"/>
    </font>
    <font>
      <b/>
      <sz val="12"/>
      <color theme="1"/>
      <name val="Arial"/>
      <family val="2"/>
    </font>
    <font>
      <sz val="12"/>
      <color theme="1"/>
      <name val="Arial"/>
      <family val="2"/>
    </font>
    <font>
      <sz val="12"/>
      <color indexed="8"/>
      <name val="Arial"/>
      <family val="2"/>
    </font>
    <font>
      <sz val="14"/>
      <color theme="1"/>
      <name val="Bodoni MT Black"/>
      <family val="1"/>
    </font>
    <font>
      <sz val="10"/>
      <color theme="1"/>
      <name val="Arial"/>
      <family val="2"/>
    </font>
    <font>
      <b/>
      <i/>
      <sz val="10"/>
      <color theme="1"/>
      <name val="Arial"/>
      <family val="2"/>
    </font>
    <font>
      <b/>
      <sz val="14"/>
      <color theme="1"/>
      <name val="Arial"/>
      <family val="2"/>
    </font>
    <font>
      <b/>
      <sz val="14"/>
      <name val="Calibri"/>
      <family val="2"/>
      <scheme val="minor"/>
    </font>
    <font>
      <b/>
      <sz val="16"/>
      <name val="Calibri"/>
      <family val="2"/>
      <scheme val="minor"/>
    </font>
    <font>
      <b/>
      <sz val="12"/>
      <name val="Calibri"/>
      <family val="2"/>
      <scheme val="minor"/>
    </font>
    <font>
      <b/>
      <sz val="14"/>
      <name val="Arial"/>
      <family val="2"/>
    </font>
    <font>
      <b/>
      <i/>
      <sz val="8"/>
      <color theme="1"/>
      <name val="Arial"/>
      <family val="2"/>
    </font>
    <font>
      <b/>
      <i/>
      <sz val="6"/>
      <color theme="1"/>
      <name val="Arial"/>
      <family val="2"/>
    </font>
    <font>
      <b/>
      <sz val="8"/>
      <color theme="1"/>
      <name val="Arial"/>
      <family val="2"/>
    </font>
    <font>
      <sz val="8"/>
      <color theme="1"/>
      <name val="Arial"/>
      <family val="2"/>
    </font>
    <font>
      <b/>
      <i/>
      <sz val="8"/>
      <color theme="1"/>
      <name val="Calibri"/>
      <family val="2"/>
      <scheme val="minor"/>
    </font>
    <font>
      <b/>
      <sz val="10"/>
      <color rgb="FFFF0000"/>
      <name val="Arial"/>
      <family val="2"/>
    </font>
    <font>
      <sz val="10"/>
      <color rgb="FFFF0000"/>
      <name val="Arial"/>
      <family val="2"/>
    </font>
    <font>
      <b/>
      <sz val="10"/>
      <color theme="8" tint="-0.249977111117893"/>
      <name val="Arial"/>
      <family val="2"/>
    </font>
    <font>
      <b/>
      <i/>
      <sz val="16"/>
      <color theme="0"/>
      <name val="Calibri"/>
      <family val="2"/>
      <scheme val="minor"/>
    </font>
    <font>
      <sz val="14"/>
      <color theme="0"/>
      <name val="Calibri"/>
      <family val="2"/>
      <scheme val="minor"/>
    </font>
    <font>
      <b/>
      <sz val="18"/>
      <color theme="1"/>
      <name val="Calibri"/>
      <family val="2"/>
      <scheme val="minor"/>
    </font>
    <font>
      <b/>
      <sz val="26"/>
      <color theme="1"/>
      <name val="Calibri"/>
      <family val="2"/>
      <scheme val="minor"/>
    </font>
    <font>
      <b/>
      <sz val="14"/>
      <color theme="1"/>
      <name val="Calibri"/>
      <family val="2"/>
      <scheme val="minor"/>
    </font>
    <font>
      <b/>
      <sz val="10"/>
      <color theme="1"/>
      <name val="Calibri"/>
      <family val="2"/>
      <scheme val="minor"/>
    </font>
    <font>
      <b/>
      <i/>
      <sz val="18"/>
      <color theme="1"/>
      <name val="Calibri"/>
      <family val="2"/>
      <scheme val="minor"/>
    </font>
    <font>
      <b/>
      <sz val="18"/>
      <color rgb="FF00B050"/>
      <name val="Arial"/>
      <family val="2"/>
    </font>
    <font>
      <b/>
      <sz val="16"/>
      <color theme="1"/>
      <name val="Calibri"/>
      <family val="2"/>
      <scheme val="minor"/>
    </font>
    <font>
      <b/>
      <sz val="22"/>
      <color theme="1"/>
      <name val="Calibri"/>
      <family val="2"/>
      <scheme val="minor"/>
    </font>
    <font>
      <sz val="12"/>
      <color theme="1"/>
      <name val="Calibri"/>
      <family val="2"/>
      <scheme val="minor"/>
    </font>
    <font>
      <b/>
      <sz val="20"/>
      <color indexed="8"/>
      <name val="Cambria"/>
      <family val="1"/>
    </font>
    <font>
      <b/>
      <sz val="16"/>
      <color theme="1"/>
      <name val="David"/>
      <family val="2"/>
      <charset val="177"/>
    </font>
    <font>
      <sz val="9"/>
      <color theme="1"/>
      <name val="Arial"/>
      <family val="2"/>
    </font>
    <font>
      <u/>
      <sz val="11"/>
      <color theme="10"/>
      <name val="Calibri"/>
      <family val="2"/>
      <scheme val="minor"/>
    </font>
    <font>
      <sz val="11"/>
      <name val="Arial"/>
      <family val="2"/>
    </font>
    <font>
      <sz val="14"/>
      <color theme="1"/>
      <name val="Arial"/>
      <family val="2"/>
    </font>
    <font>
      <sz val="12"/>
      <name val="Calibri"/>
      <family val="2"/>
      <scheme val="minor"/>
    </font>
    <font>
      <b/>
      <sz val="16"/>
      <color theme="1"/>
      <name val="Arial"/>
      <family val="2"/>
    </font>
    <font>
      <sz val="9"/>
      <name val="Arial"/>
      <family val="2"/>
    </font>
    <font>
      <sz val="9"/>
      <color rgb="FFFF0000"/>
      <name val="Arial"/>
      <family val="2"/>
    </font>
    <font>
      <sz val="9"/>
      <color theme="0" tint="-0.34998626667073579"/>
      <name val="Arial"/>
      <family val="2"/>
    </font>
    <font>
      <sz val="9"/>
      <color theme="0" tint="-0.249977111117893"/>
      <name val="Arial"/>
      <family val="2"/>
    </font>
    <font>
      <sz val="9"/>
      <color indexed="10"/>
      <name val="Arial"/>
      <family val="2"/>
    </font>
    <font>
      <b/>
      <sz val="24"/>
      <color theme="1"/>
      <name val="Calibri"/>
      <family val="2"/>
      <scheme val="minor"/>
    </font>
    <font>
      <sz val="12"/>
      <color theme="1"/>
      <name val="Tw Cen MT"/>
      <family val="2"/>
    </font>
    <font>
      <sz val="8"/>
      <color indexed="81"/>
      <name val="Tahoma"/>
      <family val="2"/>
    </font>
    <font>
      <sz val="11.5"/>
      <color theme="1"/>
      <name val="Arial"/>
      <family val="2"/>
    </font>
    <font>
      <sz val="13"/>
      <color theme="1"/>
      <name val="Arial"/>
      <family val="2"/>
    </font>
    <font>
      <b/>
      <sz val="18"/>
      <color theme="1"/>
      <name val="Arial"/>
      <family val="2"/>
    </font>
    <font>
      <sz val="18"/>
      <color theme="1"/>
      <name val="Arial"/>
      <family val="2"/>
    </font>
    <font>
      <sz val="18"/>
      <color indexed="8"/>
      <name val="Bodoni MT Black"/>
      <family val="1"/>
    </font>
    <font>
      <b/>
      <sz val="18"/>
      <color indexed="8"/>
      <name val="David"/>
      <family val="2"/>
      <charset val="177"/>
    </font>
    <font>
      <b/>
      <sz val="18"/>
      <color indexed="8"/>
      <name val="Bodoni MT Black"/>
      <family val="1"/>
    </font>
    <font>
      <sz val="18"/>
      <color indexed="8"/>
      <name val="Arial"/>
      <family val="2"/>
    </font>
    <font>
      <sz val="16"/>
      <color theme="1"/>
      <name val="Arial"/>
      <family val="2"/>
    </font>
    <font>
      <b/>
      <sz val="14"/>
      <color indexed="8"/>
      <name val="Arial"/>
      <family val="2"/>
    </font>
    <font>
      <sz val="11"/>
      <color rgb="FFFF0000"/>
      <name val="Calibri"/>
      <family val="2"/>
      <scheme val="minor"/>
    </font>
    <font>
      <b/>
      <sz val="10.5"/>
      <color theme="1"/>
      <name val="Arial"/>
      <family val="2"/>
    </font>
    <font>
      <b/>
      <i/>
      <sz val="16"/>
      <color theme="1"/>
      <name val="Calibri"/>
      <family val="2"/>
      <scheme val="minor"/>
    </font>
    <font>
      <b/>
      <i/>
      <sz val="12"/>
      <color theme="1"/>
      <name val="Arial"/>
      <family val="2"/>
    </font>
    <font>
      <b/>
      <i/>
      <sz val="14"/>
      <color theme="1"/>
      <name val="Arial"/>
      <family val="2"/>
    </font>
    <font>
      <b/>
      <sz val="16"/>
      <name val="Arial"/>
      <family val="2"/>
    </font>
    <font>
      <sz val="16"/>
      <color theme="1"/>
      <name val="Calibri"/>
      <family val="2"/>
      <scheme val="minor"/>
    </font>
    <font>
      <b/>
      <sz val="14"/>
      <color theme="0"/>
      <name val="Arial"/>
      <family val="2"/>
    </font>
    <font>
      <b/>
      <i/>
      <sz val="18"/>
      <name val="Calibri"/>
      <family val="2"/>
      <scheme val="minor"/>
    </font>
    <font>
      <sz val="10"/>
      <color theme="1"/>
      <name val="Calibri"/>
      <family val="2"/>
      <scheme val="minor"/>
    </font>
    <font>
      <b/>
      <i/>
      <sz val="11"/>
      <color theme="1"/>
      <name val="Arial"/>
      <family val="2"/>
    </font>
    <font>
      <b/>
      <sz val="13"/>
      <color theme="1"/>
      <name val="Arial"/>
      <family val="2"/>
    </font>
    <font>
      <b/>
      <sz val="12"/>
      <color rgb="FF000000"/>
      <name val="Calibri"/>
      <family val="2"/>
      <scheme val="minor"/>
    </font>
    <font>
      <sz val="14"/>
      <color rgb="FF000000"/>
      <name val="Calibri"/>
      <family val="2"/>
      <scheme val="minor"/>
    </font>
    <font>
      <b/>
      <i/>
      <sz val="18"/>
      <color theme="0"/>
      <name val="Calibri"/>
      <family val="2"/>
      <scheme val="minor"/>
    </font>
    <font>
      <b/>
      <sz val="18"/>
      <name val="Calibri"/>
      <family val="2"/>
      <scheme val="minor"/>
    </font>
    <font>
      <sz val="18"/>
      <color theme="1"/>
      <name val="Calibri"/>
      <family val="2"/>
      <scheme val="minor"/>
    </font>
    <font>
      <sz val="14"/>
      <name val="Calibri"/>
      <family val="2"/>
      <scheme val="minor"/>
    </font>
    <font>
      <sz val="9"/>
      <color theme="1"/>
      <name val="Calibri"/>
      <family val="2"/>
      <scheme val="minor"/>
    </font>
    <font>
      <b/>
      <i/>
      <sz val="11"/>
      <color theme="1"/>
      <name val="Calibri"/>
      <family val="2"/>
      <scheme val="minor"/>
    </font>
    <font>
      <b/>
      <sz val="14"/>
      <color indexed="8"/>
      <name val="Calibri"/>
      <family val="2"/>
      <scheme val="minor"/>
    </font>
    <font>
      <b/>
      <sz val="12"/>
      <color theme="0"/>
      <name val="Arial"/>
      <family val="2"/>
    </font>
    <font>
      <b/>
      <u/>
      <sz val="14"/>
      <color theme="10"/>
      <name val="Calibri"/>
      <family val="2"/>
      <scheme val="minor"/>
    </font>
    <font>
      <b/>
      <sz val="11"/>
      <color theme="0"/>
      <name val="Arial"/>
      <family val="2"/>
    </font>
    <font>
      <b/>
      <sz val="11"/>
      <name val="Arial"/>
      <family val="2"/>
    </font>
    <font>
      <b/>
      <i/>
      <sz val="14"/>
      <color theme="1"/>
      <name val="Calibri"/>
      <family val="2"/>
      <scheme val="minor"/>
    </font>
    <font>
      <sz val="16"/>
      <name val="Calibri"/>
      <family val="2"/>
      <scheme val="minor"/>
    </font>
  </fonts>
  <fills count="23">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1"/>
        <bgColor indexed="64"/>
      </patternFill>
    </fill>
    <fill>
      <patternFill patternType="solid">
        <fgColor rgb="FF0070C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92D050"/>
        <bgColor indexed="64"/>
      </patternFill>
    </fill>
    <fill>
      <patternFill patternType="solid">
        <fgColor rgb="FF66FF99"/>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1" tint="0.249977111117893"/>
        <bgColor indexed="64"/>
      </patternFill>
    </fill>
    <fill>
      <patternFill patternType="solid">
        <fgColor theme="6" tint="0.59999389629810485"/>
        <bgColor indexed="64"/>
      </patternFill>
    </fill>
  </fills>
  <borders count="7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rgb="FFFF0000"/>
      </left>
      <right/>
      <top style="thin">
        <color indexed="64"/>
      </top>
      <bottom/>
      <diagonal/>
    </border>
    <border>
      <left style="medium">
        <color rgb="FFFF0000"/>
      </left>
      <right/>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rgb="FFFF0000"/>
      </left>
      <right/>
      <top/>
      <bottom style="medium">
        <color indexed="64"/>
      </bottom>
      <diagonal/>
    </border>
    <border>
      <left style="thin">
        <color indexed="64"/>
      </left>
      <right style="thin">
        <color indexed="64"/>
      </right>
      <top/>
      <bottom style="medium">
        <color indexed="64"/>
      </bottom>
      <diagonal/>
    </border>
  </borders>
  <cellStyleXfs count="5">
    <xf numFmtId="0" fontId="0" fillId="0" borderId="0"/>
    <xf numFmtId="9" fontId="1" fillId="0" borderId="0" applyFont="0" applyFill="0" applyBorder="0" applyAlignment="0" applyProtection="0"/>
    <xf numFmtId="0" fontId="46" fillId="0" borderId="0" applyNumberFormat="0" applyFill="0" applyBorder="0" applyAlignment="0" applyProtection="0"/>
    <xf numFmtId="164" fontId="1" fillId="0" borderId="0" applyFont="0" applyFill="0" applyBorder="0" applyAlignment="0" applyProtection="0"/>
    <xf numFmtId="41" fontId="1" fillId="0" borderId="0" applyFont="0" applyFill="0" applyBorder="0" applyAlignment="0" applyProtection="0"/>
  </cellStyleXfs>
  <cellXfs count="1746">
    <xf numFmtId="0" fontId="0" fillId="0" borderId="0" xfId="0"/>
    <xf numFmtId="0" fontId="8" fillId="0" borderId="0" xfId="0" applyFont="1" applyAlignment="1">
      <alignment vertical="center"/>
    </xf>
    <xf numFmtId="0" fontId="8" fillId="5" borderId="0" xfId="0" applyFont="1" applyFill="1" applyAlignment="1">
      <alignment horizontal="center" vertical="center"/>
    </xf>
    <xf numFmtId="0" fontId="8" fillId="3" borderId="0" xfId="0" applyFont="1" applyFill="1" applyAlignment="1">
      <alignment vertical="center"/>
    </xf>
    <xf numFmtId="0" fontId="8" fillId="5" borderId="33" xfId="0" applyFont="1" applyFill="1" applyBorder="1" applyAlignment="1">
      <alignment horizontal="center" vertical="center"/>
    </xf>
    <xf numFmtId="0" fontId="8" fillId="3" borderId="4" xfId="0" applyFont="1" applyFill="1" applyBorder="1" applyAlignment="1">
      <alignment vertical="top"/>
    </xf>
    <xf numFmtId="0" fontId="8" fillId="3" borderId="33" xfId="0" applyFont="1" applyFill="1" applyBorder="1" applyAlignment="1">
      <alignment vertical="top"/>
    </xf>
    <xf numFmtId="0" fontId="8" fillId="6" borderId="4" xfId="0" applyFont="1" applyFill="1" applyBorder="1" applyAlignment="1">
      <alignment vertical="center"/>
    </xf>
    <xf numFmtId="0" fontId="8" fillId="3" borderId="4" xfId="0" applyFont="1" applyFill="1" applyBorder="1" applyAlignment="1">
      <alignment vertical="center"/>
    </xf>
    <xf numFmtId="0" fontId="17" fillId="3" borderId="0" xfId="0" applyFont="1" applyFill="1"/>
    <xf numFmtId="0" fontId="17" fillId="0" borderId="0" xfId="0" applyFont="1"/>
    <xf numFmtId="9" fontId="29" fillId="3" borderId="0" xfId="0" applyNumberFormat="1" applyFont="1" applyFill="1"/>
    <xf numFmtId="0" fontId="27" fillId="3" borderId="0" xfId="0" applyFont="1" applyFill="1" applyAlignment="1">
      <alignment horizontal="left" vertical="center" wrapText="1"/>
    </xf>
    <xf numFmtId="0" fontId="24" fillId="3" borderId="0" xfId="0" applyFont="1" applyFill="1" applyAlignment="1">
      <alignment horizontal="center" vertical="center"/>
    </xf>
    <xf numFmtId="0" fontId="30" fillId="3" borderId="0" xfId="0" applyFont="1" applyFill="1"/>
    <xf numFmtId="9" fontId="17" fillId="3" borderId="0" xfId="0" applyNumberFormat="1" applyFont="1" applyFill="1"/>
    <xf numFmtId="0" fontId="31" fillId="3" borderId="0" xfId="0" applyFont="1" applyFill="1"/>
    <xf numFmtId="0" fontId="29" fillId="3" borderId="0" xfId="0" applyFont="1" applyFill="1"/>
    <xf numFmtId="0" fontId="32" fillId="9" borderId="7" xfId="0" applyFont="1" applyFill="1" applyBorder="1" applyAlignment="1">
      <alignment horizontal="center" vertical="center" wrapText="1"/>
    </xf>
    <xf numFmtId="0" fontId="33" fillId="10" borderId="7" xfId="0" applyFont="1" applyFill="1" applyBorder="1" applyAlignment="1">
      <alignment horizontal="center" vertical="center" wrapText="1"/>
    </xf>
    <xf numFmtId="0" fontId="35" fillId="0" borderId="7" xfId="0" applyFont="1" applyBorder="1" applyAlignment="1">
      <alignment horizontal="center" vertical="center" wrapText="1"/>
    </xf>
    <xf numFmtId="0" fontId="40" fillId="0" borderId="17" xfId="0" applyFont="1" applyBorder="1" applyAlignment="1">
      <alignment horizontal="center" vertical="center" wrapText="1"/>
    </xf>
    <xf numFmtId="0" fontId="0" fillId="0" borderId="7" xfId="0" applyBorder="1"/>
    <xf numFmtId="0" fontId="13" fillId="0" borderId="0" xfId="0" applyFont="1" applyAlignment="1">
      <alignment horizontal="center"/>
    </xf>
    <xf numFmtId="0" fontId="13" fillId="0" borderId="24" xfId="0" applyFont="1" applyBorder="1" applyAlignment="1">
      <alignment horizontal="center"/>
    </xf>
    <xf numFmtId="0" fontId="8" fillId="0" borderId="7" xfId="0" applyFont="1" applyBorder="1" applyAlignment="1">
      <alignment vertical="center"/>
    </xf>
    <xf numFmtId="0" fontId="8" fillId="0" borderId="0" xfId="0" applyFont="1" applyAlignment="1">
      <alignment vertical="top"/>
    </xf>
    <xf numFmtId="0" fontId="8" fillId="3" borderId="35" xfId="0" applyFont="1" applyFill="1" applyBorder="1" applyAlignment="1">
      <alignment vertical="top"/>
    </xf>
    <xf numFmtId="0" fontId="8" fillId="6" borderId="0" xfId="0" applyFont="1" applyFill="1" applyAlignment="1">
      <alignment vertical="center"/>
    </xf>
    <xf numFmtId="0" fontId="0" fillId="0" borderId="0" xfId="0" applyAlignment="1">
      <alignment wrapText="1"/>
    </xf>
    <xf numFmtId="14" fontId="0" fillId="0" borderId="0" xfId="0" applyNumberFormat="1" applyAlignment="1">
      <alignment wrapText="1"/>
    </xf>
    <xf numFmtId="0" fontId="51" fillId="0" borderId="0" xfId="0" applyFont="1" applyAlignment="1">
      <alignment vertical="top" wrapText="1"/>
    </xf>
    <xf numFmtId="0" fontId="2" fillId="0" borderId="0" xfId="0" applyFont="1" applyAlignment="1">
      <alignment horizontal="center" vertical="center" wrapText="1"/>
    </xf>
    <xf numFmtId="0" fontId="52" fillId="0" borderId="0" xfId="0" applyFont="1" applyAlignment="1">
      <alignment vertical="top" wrapText="1"/>
    </xf>
    <xf numFmtId="0" fontId="53" fillId="0" borderId="0" xfId="0" applyFont="1" applyAlignment="1">
      <alignment vertical="top" wrapText="1"/>
    </xf>
    <xf numFmtId="1" fontId="0" fillId="0" borderId="0" xfId="0" applyNumberFormat="1" applyAlignment="1">
      <alignment wrapText="1"/>
    </xf>
    <xf numFmtId="0" fontId="9" fillId="0" borderId="56" xfId="0" applyFont="1" applyBorder="1" applyAlignment="1">
      <alignment vertical="center" wrapText="1"/>
    </xf>
    <xf numFmtId="0" fontId="9" fillId="0" borderId="40" xfId="0" applyFont="1" applyBorder="1" applyAlignment="1">
      <alignment vertical="center" wrapText="1"/>
    </xf>
    <xf numFmtId="0" fontId="51" fillId="17" borderId="0" xfId="0" applyFont="1" applyFill="1" applyAlignment="1">
      <alignment vertical="top" wrapText="1"/>
    </xf>
    <xf numFmtId="9" fontId="0" fillId="0" borderId="0" xfId="0" applyNumberFormat="1" applyAlignment="1">
      <alignment horizontal="center" vertical="center" wrapText="1"/>
    </xf>
    <xf numFmtId="0" fontId="54" fillId="0" borderId="0" xfId="0" applyFont="1" applyAlignment="1">
      <alignment vertical="top" wrapText="1"/>
    </xf>
    <xf numFmtId="0" fontId="51" fillId="0" borderId="0" xfId="0" applyFont="1" applyAlignment="1">
      <alignment horizontal="left" vertical="top" wrapText="1"/>
    </xf>
    <xf numFmtId="0" fontId="55" fillId="0" borderId="0" xfId="0" applyFont="1" applyAlignment="1">
      <alignment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17" fillId="0" borderId="58" xfId="0" applyFont="1" applyBorder="1" applyAlignment="1">
      <alignment vertical="center" wrapText="1"/>
    </xf>
    <xf numFmtId="0" fontId="56" fillId="0" borderId="7" xfId="0" applyFont="1" applyBorder="1" applyAlignment="1">
      <alignment horizontal="center" vertical="center" wrapText="1"/>
    </xf>
    <xf numFmtId="0" fontId="56" fillId="11" borderId="7" xfId="0" applyFont="1" applyFill="1" applyBorder="1" applyAlignment="1">
      <alignment horizontal="center" vertical="center" wrapText="1"/>
    </xf>
    <xf numFmtId="0" fontId="56" fillId="12" borderId="7" xfId="0" applyFont="1" applyFill="1" applyBorder="1" applyAlignment="1">
      <alignment horizontal="center" vertical="center" wrapText="1"/>
    </xf>
    <xf numFmtId="0" fontId="56" fillId="13" borderId="7" xfId="0" applyFont="1" applyFill="1" applyBorder="1" applyAlignment="1">
      <alignment horizontal="center" vertical="center" wrapText="1"/>
    </xf>
    <xf numFmtId="0" fontId="56" fillId="14" borderId="7" xfId="0" applyFont="1" applyFill="1" applyBorder="1" applyAlignment="1">
      <alignment horizontal="center" vertical="center" wrapText="1"/>
    </xf>
    <xf numFmtId="0" fontId="57" fillId="0" borderId="0" xfId="0" applyFont="1" applyAlignment="1">
      <alignment vertical="center"/>
    </xf>
    <xf numFmtId="0" fontId="10"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vertical="center"/>
    </xf>
    <xf numFmtId="0" fontId="8" fillId="0" borderId="50" xfId="0" applyFont="1" applyBorder="1"/>
    <xf numFmtId="0" fontId="8" fillId="0" borderId="15" xfId="0" applyFont="1" applyBorder="1"/>
    <xf numFmtId="0" fontId="0" fillId="0" borderId="0" xfId="0" applyAlignment="1">
      <alignment vertical="center"/>
    </xf>
    <xf numFmtId="168" fontId="0" fillId="0" borderId="0" xfId="3" applyNumberFormat="1" applyFont="1" applyAlignment="1">
      <alignment wrapText="1"/>
    </xf>
    <xf numFmtId="165" fontId="0" fillId="0" borderId="0" xfId="0" applyNumberFormat="1"/>
    <xf numFmtId="164" fontId="0" fillId="0" borderId="0" xfId="0" applyNumberFormat="1"/>
    <xf numFmtId="9" fontId="0" fillId="0" borderId="0" xfId="0" applyNumberFormat="1" applyAlignment="1">
      <alignment wrapText="1"/>
    </xf>
    <xf numFmtId="0" fontId="17" fillId="0" borderId="0" xfId="0" applyFont="1" applyAlignment="1">
      <alignment vertical="center"/>
    </xf>
    <xf numFmtId="0" fontId="10" fillId="0" borderId="18" xfId="0" applyFont="1" applyBorder="1" applyAlignment="1">
      <alignment vertical="center" wrapText="1"/>
    </xf>
    <xf numFmtId="0" fontId="17" fillId="0" borderId="18" xfId="0" applyFont="1" applyBorder="1" applyAlignment="1">
      <alignment vertical="center"/>
    </xf>
    <xf numFmtId="0" fontId="17" fillId="0" borderId="18" xfId="0" applyFont="1" applyBorder="1" applyAlignment="1">
      <alignment vertical="center" wrapText="1"/>
    </xf>
    <xf numFmtId="0" fontId="17" fillId="0" borderId="8" xfId="0" applyFont="1" applyBorder="1" applyAlignment="1">
      <alignment vertical="center" wrapText="1"/>
    </xf>
    <xf numFmtId="0" fontId="8" fillId="0" borderId="17" xfId="0" applyFont="1" applyBorder="1" applyAlignment="1">
      <alignment horizontal="center"/>
    </xf>
    <xf numFmtId="0" fontId="8" fillId="2" borderId="20" xfId="0" applyFont="1" applyFill="1" applyBorder="1" applyAlignment="1" applyProtection="1">
      <alignment horizontal="center"/>
      <protection locked="0"/>
    </xf>
    <xf numFmtId="0" fontId="8" fillId="2" borderId="21" xfId="0" applyFont="1" applyFill="1" applyBorder="1" applyAlignment="1" applyProtection="1">
      <alignment horizontal="center"/>
      <protection locked="0"/>
    </xf>
    <xf numFmtId="0" fontId="70" fillId="4" borderId="7" xfId="0" applyFont="1" applyFill="1" applyBorder="1" applyAlignment="1">
      <alignment horizontal="center" vertical="center" wrapText="1"/>
    </xf>
    <xf numFmtId="0" fontId="8" fillId="2" borderId="7" xfId="0" applyFont="1" applyFill="1" applyBorder="1" applyAlignment="1" applyProtection="1">
      <alignment horizontal="center"/>
      <protection locked="0"/>
    </xf>
    <xf numFmtId="0" fontId="87" fillId="0" borderId="0" xfId="0" applyFont="1" applyAlignment="1">
      <alignment horizontal="left"/>
    </xf>
    <xf numFmtId="0" fontId="81" fillId="0" borderId="0" xfId="0" applyFont="1" applyAlignment="1">
      <alignment horizontal="justify" vertical="center" wrapText="1"/>
    </xf>
    <xf numFmtId="0" fontId="76" fillId="0" borderId="0" xfId="0" applyFont="1" applyAlignment="1">
      <alignment horizontal="center" vertical="center" wrapText="1"/>
    </xf>
    <xf numFmtId="0" fontId="12" fillId="4" borderId="0" xfId="0" applyFont="1" applyFill="1"/>
    <xf numFmtId="0" fontId="37" fillId="0" borderId="27"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14" xfId="0" applyFont="1" applyBorder="1" applyAlignment="1">
      <alignment horizontal="center" vertical="center" wrapText="1"/>
    </xf>
    <xf numFmtId="0" fontId="11" fillId="11" borderId="0" xfId="0" applyFont="1" applyFill="1" applyAlignment="1">
      <alignment horizontal="center" vertical="center" wrapText="1"/>
    </xf>
    <xf numFmtId="0" fontId="36" fillId="0" borderId="0" xfId="0" applyFont="1" applyAlignment="1">
      <alignment horizontal="center" vertical="center" wrapText="1"/>
    </xf>
    <xf numFmtId="0" fontId="39" fillId="0" borderId="27"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14" xfId="0" applyFont="1" applyBorder="1" applyAlignment="1">
      <alignment horizontal="center" vertical="center" wrapText="1"/>
    </xf>
    <xf numFmtId="0" fontId="12" fillId="0" borderId="0" xfId="0" applyFont="1"/>
    <xf numFmtId="0" fontId="11" fillId="12" borderId="0" xfId="0" applyFont="1" applyFill="1" applyAlignment="1">
      <alignment horizontal="center" vertical="center" wrapText="1"/>
    </xf>
    <xf numFmtId="0" fontId="11" fillId="14" borderId="0" xfId="0" applyFont="1" applyFill="1" applyAlignment="1">
      <alignment horizontal="center" vertical="center" wrapText="1"/>
    </xf>
    <xf numFmtId="0" fontId="11" fillId="16" borderId="0" xfId="0" applyFont="1" applyFill="1" applyAlignment="1">
      <alignment horizontal="center" vertical="center" wrapText="1"/>
    </xf>
    <xf numFmtId="0" fontId="11" fillId="0" borderId="0" xfId="0" applyFont="1" applyAlignment="1">
      <alignment horizontal="center" vertical="center" wrapText="1"/>
    </xf>
    <xf numFmtId="0" fontId="13" fillId="0" borderId="27" xfId="0" applyFont="1" applyBorder="1" applyAlignment="1">
      <alignment vertical="center" wrapText="1"/>
    </xf>
    <xf numFmtId="0" fontId="13" fillId="0" borderId="7" xfId="0" applyFont="1" applyBorder="1" applyAlignment="1">
      <alignment vertical="center" wrapText="1"/>
    </xf>
    <xf numFmtId="0" fontId="35" fillId="0" borderId="0" xfId="0" applyFont="1" applyAlignment="1">
      <alignment horizontal="center" vertical="center" wrapText="1"/>
    </xf>
    <xf numFmtId="0" fontId="11" fillId="0" borderId="27" xfId="0" applyFont="1" applyBorder="1" applyAlignment="1">
      <alignment vertical="center"/>
    </xf>
    <xf numFmtId="0" fontId="11" fillId="0" borderId="7" xfId="0" applyFont="1" applyBorder="1" applyAlignment="1">
      <alignment vertical="center"/>
    </xf>
    <xf numFmtId="1" fontId="0" fillId="0" borderId="7" xfId="0" applyNumberFormat="1" applyBorder="1"/>
    <xf numFmtId="0" fontId="42" fillId="0" borderId="27" xfId="0" applyFont="1" applyBorder="1" applyAlignment="1">
      <alignment vertical="center"/>
    </xf>
    <xf numFmtId="0" fontId="42" fillId="0" borderId="7" xfId="0" applyFont="1" applyBorder="1" applyAlignment="1">
      <alignment vertical="center"/>
    </xf>
    <xf numFmtId="0" fontId="34" fillId="18" borderId="27" xfId="0" applyFont="1" applyFill="1" applyBorder="1"/>
    <xf numFmtId="0" fontId="34" fillId="18" borderId="7" xfId="0" applyFont="1" applyFill="1" applyBorder="1"/>
    <xf numFmtId="0" fontId="83" fillId="4" borderId="7" xfId="0" applyFont="1" applyFill="1" applyBorder="1" applyAlignment="1">
      <alignment horizontal="center" vertical="center"/>
    </xf>
    <xf numFmtId="0" fontId="85" fillId="4" borderId="7" xfId="0" applyFont="1" applyFill="1" applyBorder="1"/>
    <xf numFmtId="0" fontId="42" fillId="0" borderId="7" xfId="0" applyFont="1" applyBorder="1"/>
    <xf numFmtId="0" fontId="75" fillId="0" borderId="7" xfId="0" applyFont="1" applyBorder="1"/>
    <xf numFmtId="0" fontId="75" fillId="2" borderId="0" xfId="0" applyFont="1" applyFill="1" applyProtection="1">
      <protection locked="0"/>
    </xf>
    <xf numFmtId="0" fontId="12" fillId="0" borderId="6" xfId="0" applyFont="1" applyBorder="1" applyAlignment="1">
      <alignment horizontal="center" vertical="center" wrapText="1"/>
    </xf>
    <xf numFmtId="0" fontId="0" fillId="0" borderId="35" xfId="0" applyBorder="1"/>
    <xf numFmtId="0" fontId="12" fillId="0" borderId="5" xfId="0" applyFont="1" applyBorder="1" applyAlignment="1">
      <alignment horizontal="left" vertical="center" wrapText="1"/>
    </xf>
    <xf numFmtId="0" fontId="0" fillId="0" borderId="29" xfId="0" applyBorder="1"/>
    <xf numFmtId="0" fontId="12" fillId="0" borderId="30" xfId="0" applyFont="1" applyBorder="1" applyAlignment="1">
      <alignment vertical="center"/>
    </xf>
    <xf numFmtId="0" fontId="14" fillId="3" borderId="0" xfId="0" applyFont="1" applyFill="1" applyAlignment="1">
      <alignment vertical="top"/>
    </xf>
    <xf numFmtId="0" fontId="14" fillId="3" borderId="30" xfId="0" applyFont="1" applyFill="1" applyBorder="1" applyAlignment="1">
      <alignment vertical="top"/>
    </xf>
    <xf numFmtId="0" fontId="25" fillId="3" borderId="0" xfId="0" applyFont="1" applyFill="1" applyAlignment="1">
      <alignment horizontal="center"/>
    </xf>
    <xf numFmtId="9" fontId="14" fillId="3" borderId="7" xfId="1" applyFont="1" applyFill="1" applyBorder="1" applyAlignment="1" applyProtection="1">
      <alignment horizontal="center" vertical="center" wrapText="1"/>
    </xf>
    <xf numFmtId="0" fontId="12" fillId="0" borderId="7" xfId="0" applyFont="1" applyBorder="1" applyAlignment="1">
      <alignment horizontal="center" vertical="center" wrapText="1"/>
    </xf>
    <xf numFmtId="0" fontId="18" fillId="2" borderId="7" xfId="0" applyFont="1" applyFill="1" applyBorder="1" applyAlignment="1" applyProtection="1">
      <alignment horizontal="center" vertical="center" wrapText="1"/>
      <protection locked="0"/>
    </xf>
    <xf numFmtId="0" fontId="14" fillId="3" borderId="29" xfId="0" applyFont="1" applyFill="1" applyBorder="1" applyAlignment="1">
      <alignment vertical="top"/>
    </xf>
    <xf numFmtId="0" fontId="14" fillId="3" borderId="32" xfId="0" applyFont="1" applyFill="1" applyBorder="1" applyAlignment="1">
      <alignment vertical="top"/>
    </xf>
    <xf numFmtId="0" fontId="14" fillId="3" borderId="33" xfId="0" applyFont="1" applyFill="1" applyBorder="1" applyAlignment="1">
      <alignment vertical="top"/>
    </xf>
    <xf numFmtId="0" fontId="69" fillId="3" borderId="0" xfId="0" applyFont="1" applyFill="1"/>
    <xf numFmtId="0" fontId="69" fillId="3" borderId="30" xfId="0" applyFont="1" applyFill="1" applyBorder="1"/>
    <xf numFmtId="0" fontId="69" fillId="3" borderId="33" xfId="0" applyFont="1" applyFill="1" applyBorder="1"/>
    <xf numFmtId="0" fontId="69" fillId="3" borderId="34" xfId="0" applyFont="1" applyFill="1" applyBorder="1"/>
    <xf numFmtId="9" fontId="14" fillId="0" borderId="17" xfId="1" applyFont="1" applyBorder="1" applyAlignment="1" applyProtection="1">
      <alignment horizontal="center" vertical="center"/>
    </xf>
    <xf numFmtId="0" fontId="36" fillId="0" borderId="7" xfId="0" applyFont="1" applyBorder="1" applyAlignment="1">
      <alignment horizontal="center" vertical="center" wrapText="1"/>
    </xf>
    <xf numFmtId="0" fontId="71" fillId="2" borderId="56" xfId="0" applyFont="1" applyFill="1" applyBorder="1" applyAlignment="1" applyProtection="1">
      <alignment horizontal="center" vertical="center" wrapText="1"/>
      <protection locked="0"/>
    </xf>
    <xf numFmtId="0" fontId="12" fillId="0" borderId="7" xfId="0" applyFont="1" applyBorder="1"/>
    <xf numFmtId="0" fontId="75" fillId="2" borderId="7" xfId="0" applyFont="1" applyFill="1" applyBorder="1" applyProtection="1">
      <protection locked="0"/>
    </xf>
    <xf numFmtId="0" fontId="12" fillId="18" borderId="7" xfId="0" applyFont="1" applyFill="1" applyBorder="1"/>
    <xf numFmtId="0" fontId="0" fillId="7" borderId="7" xfId="0" applyFill="1" applyBorder="1" applyAlignment="1">
      <alignment horizontal="center" vertical="center" wrapText="1"/>
    </xf>
    <xf numFmtId="0" fontId="9" fillId="7" borderId="7" xfId="0" applyFont="1" applyFill="1" applyBorder="1" applyAlignment="1">
      <alignment horizontal="center" vertical="center" wrapText="1"/>
    </xf>
    <xf numFmtId="0" fontId="17" fillId="7" borderId="7" xfId="0" applyFont="1" applyFill="1" applyBorder="1" applyAlignment="1">
      <alignment vertical="center" wrapText="1"/>
    </xf>
    <xf numFmtId="0" fontId="0" fillId="7" borderId="7" xfId="0" applyFill="1" applyBorder="1" applyAlignment="1">
      <alignment wrapText="1"/>
    </xf>
    <xf numFmtId="0" fontId="2" fillId="7" borderId="7" xfId="0" applyFont="1" applyFill="1" applyBorder="1" applyAlignment="1">
      <alignment horizontal="center" vertical="center" wrapText="1"/>
    </xf>
    <xf numFmtId="165" fontId="0" fillId="0" borderId="0" xfId="0" applyNumberFormat="1" applyAlignment="1">
      <alignment wrapText="1"/>
    </xf>
    <xf numFmtId="0" fontId="0" fillId="0" borderId="0" xfId="0" applyAlignment="1">
      <alignment horizontal="center" vertical="center"/>
    </xf>
    <xf numFmtId="0" fontId="0" fillId="4" borderId="7" xfId="0" applyFill="1" applyBorder="1" applyAlignment="1">
      <alignment horizontal="center" vertical="center"/>
    </xf>
    <xf numFmtId="0" fontId="2" fillId="4" borderId="7" xfId="0" applyFont="1" applyFill="1" applyBorder="1" applyAlignment="1">
      <alignment horizontal="center" vertical="center" wrapText="1"/>
    </xf>
    <xf numFmtId="0" fontId="0" fillId="4" borderId="20" xfId="0" applyFill="1" applyBorder="1" applyAlignment="1">
      <alignment horizontal="center" vertical="center"/>
    </xf>
    <xf numFmtId="0" fontId="0" fillId="4" borderId="20" xfId="0" applyFill="1" applyBorder="1" applyAlignment="1">
      <alignment horizontal="center" vertical="center" wrapText="1"/>
    </xf>
    <xf numFmtId="0" fontId="34" fillId="8" borderId="11" xfId="0" applyFont="1" applyFill="1" applyBorder="1" applyAlignment="1">
      <alignment horizontal="center" vertical="center" wrapText="1"/>
    </xf>
    <xf numFmtId="0" fontId="34" fillId="8" borderId="12" xfId="0" applyFont="1" applyFill="1" applyBorder="1" applyAlignment="1">
      <alignment horizontal="center" vertical="center" wrapText="1"/>
    </xf>
    <xf numFmtId="0" fontId="34" fillId="8" borderId="25" xfId="0" applyFont="1" applyFill="1" applyBorder="1" applyAlignment="1">
      <alignment horizontal="center" vertical="center" wrapText="1"/>
    </xf>
    <xf numFmtId="0" fontId="34" fillId="8" borderId="18" xfId="0" applyFont="1" applyFill="1" applyBorder="1" applyAlignment="1">
      <alignment horizontal="center" vertical="center" wrapText="1"/>
    </xf>
    <xf numFmtId="0" fontId="34" fillId="8" borderId="0" xfId="0" applyFont="1" applyFill="1" applyAlignment="1">
      <alignment horizontal="center" vertical="center" wrapText="1"/>
    </xf>
    <xf numFmtId="0" fontId="34" fillId="8" borderId="26"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34" fillId="8" borderId="9" xfId="0" applyFont="1" applyFill="1" applyBorder="1" applyAlignment="1">
      <alignment horizontal="center" vertical="center" wrapText="1"/>
    </xf>
    <xf numFmtId="0" fontId="34" fillId="8" borderId="41" xfId="0" applyFont="1" applyFill="1" applyBorder="1" applyAlignment="1">
      <alignment horizontal="center" vertical="center" wrapText="1"/>
    </xf>
    <xf numFmtId="0" fontId="39" fillId="0" borderId="15" xfId="0" applyFont="1" applyBorder="1" applyAlignment="1">
      <alignment horizontal="center" vertical="center" wrapText="1"/>
    </xf>
    <xf numFmtId="0" fontId="37"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7" xfId="0" applyFont="1" applyBorder="1" applyAlignment="1">
      <alignment horizontal="center" vertical="center" wrapText="1"/>
    </xf>
    <xf numFmtId="0" fontId="11" fillId="6" borderId="6" xfId="0" applyFont="1" applyFill="1" applyBorder="1" applyAlignment="1">
      <alignment horizontal="center" vertical="center"/>
    </xf>
    <xf numFmtId="0" fontId="8" fillId="2" borderId="20" xfId="0" applyFont="1" applyFill="1" applyBorder="1" applyAlignment="1" applyProtection="1">
      <alignment horizontal="center" vertical="center"/>
      <protection locked="0"/>
    </xf>
    <xf numFmtId="0" fontId="8" fillId="3" borderId="0" xfId="0" applyFont="1" applyFill="1" applyAlignment="1">
      <alignment vertical="top"/>
    </xf>
    <xf numFmtId="1" fontId="90" fillId="0" borderId="18" xfId="0" applyNumberFormat="1" applyFont="1" applyBorder="1" applyAlignment="1">
      <alignment horizontal="center" vertical="center"/>
    </xf>
    <xf numFmtId="1" fontId="0" fillId="0" borderId="0" xfId="0" applyNumberFormat="1"/>
    <xf numFmtId="0" fontId="23" fillId="4" borderId="70" xfId="0" applyFont="1" applyFill="1" applyBorder="1" applyAlignment="1">
      <alignment horizontal="center" vertical="center" wrapText="1"/>
    </xf>
    <xf numFmtId="0" fontId="9" fillId="8" borderId="32" xfId="0" applyFont="1" applyFill="1" applyBorder="1" applyAlignment="1">
      <alignment vertical="center"/>
    </xf>
    <xf numFmtId="0" fontId="9" fillId="8" borderId="33" xfId="0" applyFont="1" applyFill="1" applyBorder="1" applyAlignment="1">
      <alignment vertical="center"/>
    </xf>
    <xf numFmtId="1" fontId="13" fillId="9" borderId="7" xfId="0" applyNumberFormat="1" applyFont="1" applyFill="1" applyBorder="1" applyAlignment="1">
      <alignment horizontal="center" vertical="center"/>
    </xf>
    <xf numFmtId="9" fontId="14" fillId="9" borderId="7" xfId="1" applyFont="1" applyFill="1" applyBorder="1" applyAlignment="1" applyProtection="1">
      <alignment horizontal="center" vertical="center" wrapText="1"/>
    </xf>
    <xf numFmtId="0" fontId="7" fillId="4" borderId="7"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8" fillId="9" borderId="7" xfId="0" applyFont="1" applyFill="1" applyBorder="1" applyAlignment="1" applyProtection="1">
      <alignment horizontal="center" vertical="center" wrapText="1"/>
      <protection locked="0"/>
    </xf>
    <xf numFmtId="0" fontId="12" fillId="9" borderId="7" xfId="0" applyFont="1" applyFill="1" applyBorder="1" applyAlignment="1">
      <alignment horizontal="center" vertical="center" wrapText="1"/>
    </xf>
    <xf numFmtId="9" fontId="14" fillId="9" borderId="7" xfId="0" applyNumberFormat="1" applyFont="1" applyFill="1" applyBorder="1" applyAlignment="1">
      <alignment horizontal="center" vertical="center"/>
    </xf>
    <xf numFmtId="0" fontId="45" fillId="4" borderId="7" xfId="0" applyFont="1" applyFill="1" applyBorder="1" applyAlignment="1">
      <alignment vertical="center" wrapText="1"/>
    </xf>
    <xf numFmtId="2" fontId="14" fillId="3" borderId="17" xfId="3" applyNumberFormat="1" applyFont="1" applyFill="1" applyBorder="1" applyAlignment="1" applyProtection="1">
      <alignment horizontal="center" vertical="center"/>
    </xf>
    <xf numFmtId="2" fontId="14" fillId="3" borderId="7" xfId="3" applyNumberFormat="1" applyFont="1" applyFill="1" applyBorder="1" applyAlignment="1" applyProtection="1">
      <alignment horizontal="center" vertical="center"/>
    </xf>
    <xf numFmtId="10" fontId="14" fillId="3" borderId="7" xfId="1" applyNumberFormat="1" applyFont="1" applyFill="1" applyBorder="1" applyAlignment="1" applyProtection="1">
      <alignment horizontal="center" vertical="center"/>
    </xf>
    <xf numFmtId="10" fontId="14" fillId="3" borderId="17" xfId="1" applyNumberFormat="1" applyFont="1" applyFill="1" applyBorder="1" applyAlignment="1" applyProtection="1">
      <alignment horizontal="center" vertical="center"/>
    </xf>
    <xf numFmtId="2" fontId="79" fillId="0" borderId="7" xfId="1" applyNumberFormat="1" applyFont="1" applyFill="1" applyBorder="1" applyAlignment="1" applyProtection="1">
      <alignment horizontal="center" vertical="center" wrapText="1"/>
    </xf>
    <xf numFmtId="2" fontId="79" fillId="0" borderId="7" xfId="0" applyNumberFormat="1" applyFont="1" applyBorder="1" applyAlignment="1">
      <alignment horizontal="center" vertical="center" wrapText="1"/>
    </xf>
    <xf numFmtId="2" fontId="14" fillId="0" borderId="21" xfId="3" applyNumberFormat="1" applyFont="1" applyBorder="1" applyAlignment="1" applyProtection="1">
      <alignment horizontal="center" vertical="center"/>
    </xf>
    <xf numFmtId="0" fontId="0" fillId="8" borderId="14" xfId="0" applyFill="1" applyBorder="1" applyAlignment="1">
      <alignment horizontal="center" vertical="center" wrapText="1"/>
    </xf>
    <xf numFmtId="0" fontId="19" fillId="4" borderId="17" xfId="0" applyFont="1" applyFill="1" applyBorder="1" applyAlignment="1">
      <alignment horizontal="center" vertical="center" wrapText="1"/>
    </xf>
    <xf numFmtId="0" fontId="0" fillId="0" borderId="14" xfId="0" applyBorder="1" applyAlignment="1">
      <alignment horizontal="center" vertical="center" wrapText="1"/>
    </xf>
    <xf numFmtId="10" fontId="40" fillId="0" borderId="7" xfId="0" applyNumberFormat="1" applyFont="1" applyBorder="1" applyAlignment="1">
      <alignment horizontal="center" vertical="center"/>
    </xf>
    <xf numFmtId="171" fontId="40" fillId="0" borderId="27" xfId="4" applyNumberFormat="1" applyFont="1" applyBorder="1" applyAlignment="1" applyProtection="1">
      <alignment horizontal="center" vertical="center"/>
    </xf>
    <xf numFmtId="0" fontId="27" fillId="2" borderId="40" xfId="0" applyFont="1" applyFill="1" applyBorder="1" applyAlignment="1" applyProtection="1">
      <alignment vertical="center" wrapText="1"/>
      <protection locked="0"/>
    </xf>
    <xf numFmtId="2" fontId="13" fillId="0" borderId="7" xfId="0" applyNumberFormat="1" applyFont="1" applyBorder="1" applyAlignment="1">
      <alignment horizontal="center" vertical="center"/>
    </xf>
    <xf numFmtId="10" fontId="14" fillId="3" borderId="7" xfId="1" applyNumberFormat="1" applyFont="1" applyFill="1" applyBorder="1" applyAlignment="1" applyProtection="1">
      <alignment horizontal="center" vertical="center" wrapText="1"/>
    </xf>
    <xf numFmtId="0" fontId="8" fillId="4" borderId="7" xfId="0" applyFont="1" applyFill="1" applyBorder="1" applyAlignment="1">
      <alignment vertical="center" wrapText="1"/>
    </xf>
    <xf numFmtId="0" fontId="78" fillId="2" borderId="7" xfId="0" applyFont="1" applyFill="1" applyBorder="1" applyAlignment="1" applyProtection="1">
      <alignment vertical="center" wrapText="1"/>
      <protection locked="0"/>
    </xf>
    <xf numFmtId="0" fontId="14" fillId="9" borderId="7" xfId="0" applyFont="1" applyFill="1" applyBorder="1" applyAlignment="1">
      <alignment vertical="center" wrapText="1"/>
    </xf>
    <xf numFmtId="0" fontId="14" fillId="2" borderId="7" xfId="0" applyFont="1" applyFill="1" applyBorder="1" applyAlignment="1" applyProtection="1">
      <alignment horizontal="center" vertical="center" wrapText="1"/>
      <protection locked="0"/>
    </xf>
    <xf numFmtId="1" fontId="14" fillId="9" borderId="7" xfId="3" applyNumberFormat="1" applyFont="1" applyFill="1" applyBorder="1" applyAlignment="1" applyProtection="1">
      <alignment vertical="center" wrapText="1"/>
    </xf>
    <xf numFmtId="1" fontId="13" fillId="9" borderId="7" xfId="0" applyNumberFormat="1" applyFont="1" applyFill="1" applyBorder="1" applyAlignment="1">
      <alignment vertical="center" wrapText="1"/>
    </xf>
    <xf numFmtId="2" fontId="13" fillId="0" borderId="7" xfId="0" applyNumberFormat="1" applyFont="1" applyBorder="1" applyAlignment="1">
      <alignment horizontal="center" vertical="center" wrapText="1"/>
    </xf>
    <xf numFmtId="0" fontId="18" fillId="9" borderId="7" xfId="0" applyFont="1" applyFill="1" applyBorder="1" applyAlignment="1">
      <alignment vertical="center" wrapText="1"/>
    </xf>
    <xf numFmtId="0" fontId="12" fillId="9" borderId="7" xfId="0" applyFont="1" applyFill="1" applyBorder="1" applyAlignment="1">
      <alignment vertical="center" wrapText="1"/>
    </xf>
    <xf numFmtId="0" fontId="0" fillId="9" borderId="0" xfId="0" applyFill="1"/>
    <xf numFmtId="2" fontId="13" fillId="9" borderId="14" xfId="0" applyNumberFormat="1" applyFont="1" applyFill="1" applyBorder="1" applyAlignment="1">
      <alignment vertical="center"/>
    </xf>
    <xf numFmtId="9" fontId="14" fillId="9" borderId="14" xfId="0" applyNumberFormat="1" applyFont="1" applyFill="1" applyBorder="1" applyAlignment="1">
      <alignment vertical="center"/>
    </xf>
    <xf numFmtId="10" fontId="14" fillId="0" borderId="7" xfId="0" applyNumberFormat="1" applyFont="1" applyBorder="1" applyAlignment="1">
      <alignment horizontal="center" vertical="center"/>
    </xf>
    <xf numFmtId="0" fontId="8" fillId="2" borderId="17" xfId="0" applyFont="1" applyFill="1" applyBorder="1" applyAlignment="1" applyProtection="1">
      <alignment horizontal="center"/>
      <protection locked="0"/>
    </xf>
    <xf numFmtId="0" fontId="0" fillId="0" borderId="30" xfId="0" applyBorder="1"/>
    <xf numFmtId="172" fontId="17" fillId="2" borderId="7" xfId="0" applyNumberFormat="1" applyFont="1" applyFill="1" applyBorder="1" applyAlignment="1" applyProtection="1">
      <alignment horizontal="center" vertical="center" wrapText="1"/>
      <protection locked="0"/>
    </xf>
    <xf numFmtId="172" fontId="0" fillId="2" borderId="7" xfId="0" applyNumberFormat="1" applyFill="1" applyBorder="1" applyAlignment="1" applyProtection="1">
      <alignment vertical="center" wrapText="1"/>
      <protection locked="0"/>
    </xf>
    <xf numFmtId="172" fontId="13" fillId="2" borderId="7" xfId="0" applyNumberFormat="1" applyFont="1" applyFill="1" applyBorder="1" applyAlignment="1" applyProtection="1">
      <alignment vertical="center" wrapText="1"/>
      <protection locked="0"/>
    </xf>
    <xf numFmtId="1" fontId="47" fillId="2" borderId="7" xfId="2" applyNumberFormat="1" applyFont="1" applyFill="1" applyBorder="1" applyAlignment="1" applyProtection="1">
      <alignment horizontal="center" vertical="center"/>
      <protection locked="0"/>
    </xf>
    <xf numFmtId="0" fontId="94" fillId="2" borderId="56" xfId="0" applyFont="1" applyFill="1" applyBorder="1" applyAlignment="1" applyProtection="1">
      <alignment horizontal="center" vertical="center" wrapText="1"/>
      <protection locked="0"/>
    </xf>
    <xf numFmtId="0" fontId="0" fillId="6" borderId="14" xfId="0" applyFill="1" applyBorder="1" applyAlignment="1">
      <alignment horizontal="center" vertical="center" wrapText="1"/>
    </xf>
    <xf numFmtId="1" fontId="95" fillId="0" borderId="7" xfId="2" quotePrefix="1" applyNumberFormat="1" applyFont="1" applyFill="1" applyBorder="1" applyAlignment="1" applyProtection="1">
      <alignment horizontal="center" vertical="center" wrapText="1"/>
      <protection locked="0"/>
    </xf>
    <xf numFmtId="1" fontId="86" fillId="2" borderId="14" xfId="2" quotePrefix="1" applyNumberFormat="1" applyFont="1" applyFill="1" applyBorder="1" applyAlignment="1" applyProtection="1">
      <alignment horizontal="center" vertical="center" wrapText="1"/>
      <protection locked="0"/>
    </xf>
    <xf numFmtId="1" fontId="86" fillId="2" borderId="7" xfId="2" quotePrefix="1" applyNumberFormat="1" applyFont="1" applyFill="1" applyBorder="1" applyAlignment="1" applyProtection="1">
      <alignment horizontal="center" vertical="center" wrapText="1"/>
      <protection locked="0"/>
    </xf>
    <xf numFmtId="2" fontId="0" fillId="0" borderId="0" xfId="0" applyNumberFormat="1" applyAlignment="1">
      <alignment wrapText="1"/>
    </xf>
    <xf numFmtId="39" fontId="0" fillId="0" borderId="0" xfId="0" applyNumberFormat="1" applyAlignment="1">
      <alignment wrapText="1"/>
    </xf>
    <xf numFmtId="9" fontId="0" fillId="0" borderId="0" xfId="1" applyFont="1" applyAlignment="1">
      <alignment wrapText="1"/>
    </xf>
    <xf numFmtId="10" fontId="0" fillId="0" borderId="0" xfId="1" applyNumberFormat="1" applyFont="1" applyAlignment="1">
      <alignment wrapText="1"/>
    </xf>
    <xf numFmtId="10" fontId="48" fillId="3" borderId="61" xfId="0" applyNumberFormat="1" applyFont="1" applyFill="1" applyBorder="1" applyAlignment="1">
      <alignment horizontal="center" vertical="center" wrapText="1"/>
    </xf>
    <xf numFmtId="10" fontId="19" fillId="3" borderId="59" xfId="0" applyNumberFormat="1" applyFont="1" applyFill="1" applyBorder="1" applyAlignment="1">
      <alignment horizontal="center" vertical="center" wrapText="1"/>
    </xf>
    <xf numFmtId="2" fontId="0" fillId="0" borderId="0" xfId="0" applyNumberFormat="1" applyAlignment="1">
      <alignment horizontal="center" vertical="center" wrapText="1"/>
    </xf>
    <xf numFmtId="0" fontId="0" fillId="4" borderId="7" xfId="0" applyFill="1" applyBorder="1" applyAlignment="1">
      <alignment horizontal="center" vertical="center" wrapText="1"/>
    </xf>
    <xf numFmtId="0" fontId="0" fillId="0" borderId="0" xfId="0" applyAlignment="1">
      <alignment horizontal="center" vertical="center" wrapText="1"/>
    </xf>
    <xf numFmtId="0" fontId="13" fillId="6" borderId="7"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34" xfId="0" applyFont="1" applyFill="1" applyBorder="1" applyAlignment="1">
      <alignment horizontal="center" vertical="center" wrapText="1"/>
    </xf>
    <xf numFmtId="0" fontId="19" fillId="8" borderId="33" xfId="0" applyFont="1" applyFill="1" applyBorder="1" applyAlignment="1">
      <alignment horizontal="center" vertical="center"/>
    </xf>
    <xf numFmtId="0" fontId="8" fillId="0" borderId="0" xfId="0" applyFont="1" applyAlignment="1">
      <alignment horizontal="center" vertical="center"/>
    </xf>
    <xf numFmtId="0" fontId="8" fillId="0" borderId="7" xfId="0" applyFont="1" applyBorder="1" applyAlignment="1">
      <alignment horizontal="center"/>
    </xf>
    <xf numFmtId="0" fontId="38" fillId="2" borderId="7" xfId="0" applyFont="1" applyFill="1" applyBorder="1" applyAlignment="1">
      <alignment horizontal="center" vertical="center" wrapText="1"/>
    </xf>
    <xf numFmtId="0" fontId="9" fillId="0" borderId="7" xfId="0" applyFont="1" applyBorder="1" applyAlignment="1">
      <alignment horizontal="center" vertical="center" wrapText="1"/>
    </xf>
    <xf numFmtId="0" fontId="13" fillId="4" borderId="7" xfId="0" applyFont="1" applyFill="1" applyBorder="1" applyAlignment="1">
      <alignment horizontal="center" vertical="center" wrapText="1"/>
    </xf>
    <xf numFmtId="0" fontId="8" fillId="2" borderId="34" xfId="0" applyFont="1" applyFill="1" applyBorder="1" applyAlignment="1" applyProtection="1">
      <alignment horizontal="center" vertical="center" wrapText="1"/>
      <protection locked="0"/>
    </xf>
    <xf numFmtId="0" fontId="19" fillId="4" borderId="7" xfId="0" applyFont="1" applyFill="1" applyBorder="1" applyAlignment="1">
      <alignment horizontal="center" vertical="center" wrapText="1"/>
    </xf>
    <xf numFmtId="165" fontId="10" fillId="0" borderId="14" xfId="0" applyNumberFormat="1" applyFont="1" applyBorder="1" applyAlignment="1">
      <alignment horizontal="center" vertical="center"/>
    </xf>
    <xf numFmtId="14" fontId="10" fillId="0" borderId="14" xfId="0" applyNumberFormat="1" applyFont="1" applyBorder="1" applyAlignment="1">
      <alignment horizontal="center" vertical="center"/>
    </xf>
    <xf numFmtId="0" fontId="10" fillId="0" borderId="14" xfId="0" applyFont="1" applyBorder="1" applyAlignment="1">
      <alignment horizontal="center" vertical="center"/>
    </xf>
    <xf numFmtId="0" fontId="8" fillId="4" borderId="40" xfId="0" applyFont="1" applyFill="1" applyBorder="1" applyAlignment="1">
      <alignment horizontal="center" vertical="center" wrapText="1"/>
    </xf>
    <xf numFmtId="0" fontId="8" fillId="0" borderId="40" xfId="0" applyFont="1" applyBorder="1" applyAlignment="1">
      <alignment horizontal="center"/>
    </xf>
    <xf numFmtId="0" fontId="8" fillId="0" borderId="60" xfId="0" applyFont="1" applyBorder="1" applyAlignment="1">
      <alignment horizontal="center"/>
    </xf>
    <xf numFmtId="0" fontId="10" fillId="0" borderId="0" xfId="0" applyFont="1" applyAlignment="1">
      <alignment horizontal="center" vertical="center"/>
    </xf>
    <xf numFmtId="0" fontId="10" fillId="3" borderId="34"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14" fillId="2" borderId="7" xfId="0" applyFont="1" applyFill="1" applyBorder="1" applyAlignment="1" applyProtection="1">
      <alignment horizontal="center" vertical="center"/>
      <protection locked="0"/>
    </xf>
    <xf numFmtId="0" fontId="14" fillId="9" borderId="7" xfId="0" applyFont="1" applyFill="1" applyBorder="1" applyAlignment="1" applyProtection="1">
      <alignment horizontal="center" vertical="center"/>
      <protection locked="0"/>
    </xf>
    <xf numFmtId="2" fontId="14" fillId="0" borderId="0" xfId="0" applyNumberFormat="1" applyFont="1" applyAlignment="1">
      <alignment horizontal="center" vertical="center"/>
    </xf>
    <xf numFmtId="0" fontId="19" fillId="8" borderId="29" xfId="0" applyFont="1" applyFill="1" applyBorder="1" applyAlignment="1">
      <alignment horizontal="center" vertical="center"/>
    </xf>
    <xf numFmtId="0" fontId="19" fillId="8" borderId="0" xfId="0" applyFont="1" applyFill="1" applyAlignment="1">
      <alignment horizontal="center" vertical="center"/>
    </xf>
    <xf numFmtId="0" fontId="10" fillId="2" borderId="34" xfId="0" applyFont="1" applyFill="1" applyBorder="1" applyAlignment="1" applyProtection="1">
      <alignment horizontal="center" vertical="center" wrapText="1"/>
      <protection locked="0"/>
    </xf>
    <xf numFmtId="0" fontId="0" fillId="0" borderId="0" xfId="0" applyAlignment="1">
      <alignment horizontal="center"/>
    </xf>
    <xf numFmtId="0" fontId="88" fillId="0" borderId="0" xfId="0" applyFont="1" applyAlignment="1">
      <alignment horizontal="center" vertical="center"/>
    </xf>
    <xf numFmtId="0" fontId="0" fillId="4" borderId="7" xfId="0" applyFill="1" applyBorder="1" applyAlignment="1">
      <alignment horizontal="left" vertical="center" wrapText="1"/>
    </xf>
    <xf numFmtId="0" fontId="0" fillId="4" borderId="7" xfId="0" applyFill="1" applyBorder="1" applyAlignment="1">
      <alignment horizontal="center" vertical="center" wrapText="1"/>
    </xf>
    <xf numFmtId="0" fontId="78" fillId="4" borderId="7" xfId="0" applyFont="1" applyFill="1" applyBorder="1" applyAlignment="1">
      <alignment horizontal="center" vertical="center" wrapText="1"/>
    </xf>
    <xf numFmtId="0" fontId="0" fillId="0" borderId="7" xfId="0" applyBorder="1" applyAlignment="1">
      <alignment horizontal="center"/>
    </xf>
    <xf numFmtId="0" fontId="0" fillId="0" borderId="0" xfId="0" applyAlignment="1">
      <alignment horizontal="center" vertical="center" wrapText="1"/>
    </xf>
    <xf numFmtId="0" fontId="2" fillId="22" borderId="7" xfId="0" applyFont="1" applyFill="1" applyBorder="1" applyAlignment="1">
      <alignment horizontal="center" vertical="center"/>
    </xf>
    <xf numFmtId="0" fontId="2" fillId="8" borderId="7" xfId="0" applyFont="1" applyFill="1" applyBorder="1" applyAlignment="1">
      <alignment horizontal="center" vertical="center"/>
    </xf>
    <xf numFmtId="0" fontId="2" fillId="20" borderId="7"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25" xfId="0" applyFont="1" applyFill="1" applyBorder="1" applyAlignment="1">
      <alignment horizontal="center" vertical="center" wrapText="1"/>
    </xf>
    <xf numFmtId="0" fontId="78" fillId="4" borderId="18" xfId="0" applyFont="1" applyFill="1" applyBorder="1" applyAlignment="1">
      <alignment horizontal="center" vertical="center" wrapText="1"/>
    </xf>
    <xf numFmtId="0" fontId="78" fillId="4" borderId="26"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41" xfId="0" applyFont="1" applyFill="1" applyBorder="1" applyAlignment="1">
      <alignment horizontal="center" vertical="center" wrapText="1"/>
    </xf>
    <xf numFmtId="0" fontId="0" fillId="4" borderId="7" xfId="0" applyFill="1" applyBorder="1" applyAlignment="1">
      <alignment horizontal="left" vertical="center"/>
    </xf>
    <xf numFmtId="0" fontId="87" fillId="4" borderId="14" xfId="0" applyFont="1" applyFill="1" applyBorder="1" applyAlignment="1">
      <alignment horizontal="center" vertical="center" wrapText="1"/>
    </xf>
    <xf numFmtId="0" fontId="87" fillId="4" borderId="27" xfId="0" applyFont="1" applyFill="1" applyBorder="1" applyAlignment="1">
      <alignment horizontal="center" vertical="center" wrapText="1"/>
    </xf>
    <xf numFmtId="0" fontId="0" fillId="21" borderId="1" xfId="0" applyFill="1" applyBorder="1" applyAlignment="1">
      <alignment horizontal="center" vertical="center" wrapText="1"/>
    </xf>
    <xf numFmtId="0" fontId="0" fillId="21" borderId="2" xfId="0" applyFill="1" applyBorder="1" applyAlignment="1">
      <alignment horizontal="center" vertical="center" wrapText="1"/>
    </xf>
    <xf numFmtId="0" fontId="0" fillId="21" borderId="52" xfId="0" applyFill="1" applyBorder="1" applyAlignment="1">
      <alignment horizontal="center" vertical="center" wrapText="1"/>
    </xf>
    <xf numFmtId="0" fontId="0" fillId="21" borderId="0" xfId="0" applyFill="1" applyAlignment="1">
      <alignment horizont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21" borderId="53" xfId="0" applyFill="1" applyBorder="1" applyAlignment="1">
      <alignment horizontal="center" vertical="center" wrapText="1"/>
    </xf>
    <xf numFmtId="0" fontId="0" fillId="21" borderId="54" xfId="0" applyFill="1" applyBorder="1" applyAlignment="1">
      <alignment horizontal="center" vertical="center" wrapText="1"/>
    </xf>
    <xf numFmtId="0" fontId="0" fillId="21" borderId="59" xfId="0" applyFill="1" applyBorder="1" applyAlignment="1">
      <alignment horizontal="center" vertical="center" wrapText="1"/>
    </xf>
    <xf numFmtId="0" fontId="92" fillId="21" borderId="35" xfId="0" applyFont="1" applyFill="1" applyBorder="1" applyAlignment="1">
      <alignment horizontal="center" vertical="center" wrapText="1"/>
    </xf>
    <xf numFmtId="0" fontId="92" fillId="21" borderId="4" xfId="0" applyFont="1" applyFill="1" applyBorder="1" applyAlignment="1">
      <alignment horizontal="center" vertical="center" wrapText="1"/>
    </xf>
    <xf numFmtId="0" fontId="92" fillId="21" borderId="5" xfId="0" applyFont="1" applyFill="1" applyBorder="1" applyAlignment="1">
      <alignment horizontal="center" vertical="center" wrapText="1"/>
    </xf>
    <xf numFmtId="0" fontId="92" fillId="21" borderId="32" xfId="0" applyFont="1" applyFill="1" applyBorder="1" applyAlignment="1">
      <alignment horizontal="center" vertical="center" wrapText="1"/>
    </xf>
    <xf numFmtId="0" fontId="92" fillId="21" borderId="33" xfId="0" applyFont="1" applyFill="1" applyBorder="1" applyAlignment="1">
      <alignment horizontal="center" vertical="center" wrapText="1"/>
    </xf>
    <xf numFmtId="0" fontId="92" fillId="21" borderId="34" xfId="0" applyFont="1" applyFill="1" applyBorder="1" applyAlignment="1">
      <alignment horizontal="center" vertical="center" wrapText="1"/>
    </xf>
    <xf numFmtId="0" fontId="0" fillId="21" borderId="9" xfId="0" applyFill="1" applyBorder="1" applyAlignment="1">
      <alignment horizontal="center"/>
    </xf>
    <xf numFmtId="0" fontId="34" fillId="15" borderId="0" xfId="0" applyFont="1" applyFill="1" applyAlignment="1">
      <alignment horizontal="center" vertical="center" wrapText="1"/>
    </xf>
    <xf numFmtId="0" fontId="34" fillId="15" borderId="0" xfId="0" applyFont="1" applyFill="1" applyAlignment="1">
      <alignment horizontal="center" vertical="center"/>
    </xf>
    <xf numFmtId="0" fontId="34" fillId="15" borderId="26" xfId="0" applyFont="1" applyFill="1" applyBorder="1" applyAlignment="1">
      <alignment horizontal="center" vertical="center"/>
    </xf>
    <xf numFmtId="0" fontId="0" fillId="0" borderId="20" xfId="0" applyBorder="1" applyAlignment="1">
      <alignment horizontal="center"/>
    </xf>
    <xf numFmtId="0" fontId="0" fillId="4" borderId="20" xfId="0" applyFill="1" applyBorder="1" applyAlignment="1">
      <alignment horizontal="lef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3" fillId="0" borderId="2" xfId="0" applyFont="1" applyBorder="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89"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52"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44" fillId="0" borderId="7" xfId="0" applyFont="1" applyBorder="1" applyAlignment="1">
      <alignment horizontal="center" vertical="center" wrapText="1"/>
    </xf>
    <xf numFmtId="0" fontId="8" fillId="0" borderId="7" xfId="0" applyFont="1" applyBorder="1" applyAlignment="1">
      <alignment horizontal="center" vertical="center" wrapText="1"/>
    </xf>
    <xf numFmtId="0" fontId="8" fillId="0" borderId="7" xfId="0" applyFont="1" applyBorder="1" applyAlignment="1">
      <alignment horizontal="center" vertical="center"/>
    </xf>
    <xf numFmtId="14" fontId="10" fillId="0" borderId="7" xfId="0" applyNumberFormat="1" applyFont="1" applyBorder="1" applyAlignment="1">
      <alignment horizontal="center" vertical="center"/>
    </xf>
    <xf numFmtId="0" fontId="10" fillId="0" borderId="7" xfId="0" applyFont="1" applyBorder="1" applyAlignment="1">
      <alignment horizontal="center" vertical="center"/>
    </xf>
    <xf numFmtId="0" fontId="8" fillId="0" borderId="6" xfId="0" applyFont="1" applyBorder="1" applyAlignment="1">
      <alignment horizontal="center"/>
    </xf>
    <xf numFmtId="0" fontId="8" fillId="0" borderId="7" xfId="0" applyFont="1" applyBorder="1" applyAlignment="1">
      <alignment horizontal="center"/>
    </xf>
    <xf numFmtId="173" fontId="10" fillId="0" borderId="7" xfId="0" applyNumberFormat="1" applyFont="1" applyBorder="1" applyAlignment="1">
      <alignment horizontal="center" vertical="center"/>
    </xf>
    <xf numFmtId="0" fontId="9" fillId="3" borderId="32" xfId="0" applyFont="1" applyFill="1" applyBorder="1" applyAlignment="1">
      <alignment horizontal="center" vertical="center"/>
    </xf>
    <xf numFmtId="0" fontId="9" fillId="3" borderId="34" xfId="0" applyFont="1" applyFill="1" applyBorder="1" applyAlignment="1">
      <alignment horizontal="center" vertical="center"/>
    </xf>
    <xf numFmtId="3" fontId="8" fillId="3" borderId="32" xfId="0" applyNumberFormat="1" applyFont="1" applyFill="1" applyBorder="1" applyAlignment="1">
      <alignment horizontal="center" vertical="center"/>
    </xf>
    <xf numFmtId="3" fontId="8" fillId="3" borderId="33" xfId="0" applyNumberFormat="1" applyFont="1" applyFill="1" applyBorder="1" applyAlignment="1">
      <alignment horizontal="center" vertical="center"/>
    </xf>
    <xf numFmtId="3" fontId="8" fillId="3" borderId="34" xfId="0" applyNumberFormat="1" applyFont="1" applyFill="1" applyBorder="1" applyAlignment="1">
      <alignment horizontal="center" vertical="center"/>
    </xf>
    <xf numFmtId="0" fontId="8" fillId="3" borderId="32" xfId="0" applyFont="1" applyFill="1" applyBorder="1" applyAlignment="1">
      <alignment horizontal="center" vertical="center"/>
    </xf>
    <xf numFmtId="0" fontId="8" fillId="3" borderId="33" xfId="0" applyFont="1" applyFill="1" applyBorder="1" applyAlignment="1">
      <alignment horizontal="center" vertical="center"/>
    </xf>
    <xf numFmtId="0" fontId="8" fillId="3" borderId="34"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0" xfId="0" applyFont="1" applyFill="1" applyAlignment="1">
      <alignment horizontal="center" vertical="center"/>
    </xf>
    <xf numFmtId="0" fontId="8" fillId="3" borderId="30" xfId="0" applyFont="1" applyFill="1" applyBorder="1" applyAlignment="1">
      <alignment horizontal="center" vertical="center"/>
    </xf>
    <xf numFmtId="0" fontId="8" fillId="0" borderId="6" xfId="0" applyFont="1" applyBorder="1" applyAlignment="1">
      <alignment horizontal="center" vertical="center"/>
    </xf>
    <xf numFmtId="0" fontId="10" fillId="0" borderId="7" xfId="0" applyFont="1" applyBorder="1"/>
    <xf numFmtId="0" fontId="10" fillId="0" borderId="19" xfId="0" applyFont="1" applyBorder="1"/>
    <xf numFmtId="0" fontId="10" fillId="0" borderId="20" xfId="0" applyFont="1" applyBorder="1"/>
    <xf numFmtId="0" fontId="8" fillId="0" borderId="18" xfId="0" applyFont="1" applyBorder="1" applyAlignment="1">
      <alignment horizontal="center" vertical="center"/>
    </xf>
    <xf numFmtId="0" fontId="8" fillId="0" borderId="0" xfId="0" applyFont="1" applyAlignment="1">
      <alignment horizontal="center" vertical="center"/>
    </xf>
    <xf numFmtId="0" fontId="8" fillId="0" borderId="11" xfId="0" applyFont="1" applyBorder="1" applyAlignment="1">
      <alignment horizontal="center" vertical="center" wrapText="1"/>
    </xf>
    <xf numFmtId="0" fontId="10" fillId="0" borderId="12" xfId="0" applyFont="1" applyBorder="1" applyAlignment="1">
      <alignment wrapText="1"/>
    </xf>
    <xf numFmtId="0" fontId="10" fillId="0" borderId="25" xfId="0" applyFont="1" applyBorder="1" applyAlignment="1">
      <alignment wrapText="1"/>
    </xf>
    <xf numFmtId="0" fontId="10" fillId="0" borderId="18" xfId="0" applyFont="1" applyBorder="1" applyAlignment="1">
      <alignment wrapText="1"/>
    </xf>
    <xf numFmtId="0" fontId="10" fillId="0" borderId="0" xfId="0" applyFont="1" applyAlignment="1">
      <alignment wrapText="1"/>
    </xf>
    <xf numFmtId="0" fontId="10" fillId="0" borderId="26" xfId="0" applyFont="1" applyBorder="1" applyAlignment="1">
      <alignment wrapText="1"/>
    </xf>
    <xf numFmtId="0" fontId="19" fillId="8" borderId="22" xfId="0" applyFont="1" applyFill="1" applyBorder="1" applyAlignment="1">
      <alignment horizontal="center" vertical="center"/>
    </xf>
    <xf numFmtId="0" fontId="19" fillId="8" borderId="23" xfId="0" applyFont="1" applyFill="1" applyBorder="1" applyAlignment="1">
      <alignment horizontal="center" vertical="center"/>
    </xf>
    <xf numFmtId="0" fontId="19" fillId="8" borderId="24"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32"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19" fillId="8" borderId="33" xfId="0" applyFont="1" applyFill="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3" borderId="66" xfId="0" applyFont="1" applyFill="1" applyBorder="1" applyAlignment="1">
      <alignment horizontal="center" vertical="center" wrapText="1"/>
    </xf>
    <xf numFmtId="0" fontId="8" fillId="3" borderId="68"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30" xfId="0" applyFont="1" applyFill="1" applyBorder="1" applyAlignment="1">
      <alignment horizontal="center" vertical="center" wrapText="1"/>
    </xf>
    <xf numFmtId="0" fontId="8" fillId="3" borderId="28" xfId="0" applyFont="1" applyFill="1" applyBorder="1" applyAlignment="1">
      <alignment horizontal="center" vertical="center"/>
    </xf>
    <xf numFmtId="0" fontId="8" fillId="3" borderId="12" xfId="0" applyFont="1" applyFill="1" applyBorder="1" applyAlignment="1">
      <alignment horizontal="center" vertical="center"/>
    </xf>
    <xf numFmtId="0" fontId="19" fillId="8" borderId="36" xfId="0" applyFont="1" applyFill="1" applyBorder="1" applyAlignment="1">
      <alignment horizontal="center" vertical="center"/>
    </xf>
    <xf numFmtId="0" fontId="19" fillId="8" borderId="37" xfId="0" applyFont="1" applyFill="1" applyBorder="1" applyAlignment="1">
      <alignment horizontal="center" vertical="center"/>
    </xf>
    <xf numFmtId="0" fontId="19" fillId="8" borderId="38" xfId="0" applyFont="1" applyFill="1" applyBorder="1" applyAlignment="1">
      <alignment horizontal="center" vertical="center"/>
    </xf>
    <xf numFmtId="0" fontId="0" fillId="4" borderId="14" xfId="0" applyFill="1" applyBorder="1" applyAlignment="1">
      <alignment horizontal="center" vertical="center" wrapText="1"/>
    </xf>
    <xf numFmtId="0" fontId="0" fillId="4" borderId="16" xfId="0" applyFill="1" applyBorder="1" applyAlignment="1">
      <alignment horizontal="center" vertical="center" wrapText="1"/>
    </xf>
    <xf numFmtId="0" fontId="10" fillId="3" borderId="28"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25"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0" fillId="3" borderId="9" xfId="0" applyFont="1" applyFill="1" applyBorder="1" applyAlignment="1">
      <alignment horizontal="left" vertical="center" wrapText="1"/>
    </xf>
    <xf numFmtId="0" fontId="10" fillId="3" borderId="41"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10" fillId="3" borderId="8" xfId="0" applyFont="1" applyFill="1" applyBorder="1" applyAlignment="1">
      <alignment horizontal="left" vertical="center" wrapText="1"/>
    </xf>
    <xf numFmtId="2" fontId="0" fillId="0" borderId="11" xfId="3" applyNumberFormat="1" applyFont="1" applyBorder="1" applyAlignment="1">
      <alignment horizontal="center" vertical="center" wrapText="1"/>
    </xf>
    <xf numFmtId="2" fontId="0" fillId="0" borderId="25" xfId="3" applyNumberFormat="1" applyFont="1" applyBorder="1" applyAlignment="1">
      <alignment horizontal="center" vertical="center" wrapText="1"/>
    </xf>
    <xf numFmtId="2" fontId="0" fillId="0" borderId="8" xfId="3" applyNumberFormat="1" applyFont="1" applyBorder="1" applyAlignment="1">
      <alignment horizontal="center" vertical="center" wrapText="1"/>
    </xf>
    <xf numFmtId="2" fontId="0" fillId="0" borderId="41" xfId="3" applyNumberFormat="1" applyFont="1" applyBorder="1" applyAlignment="1">
      <alignment horizontal="center" vertical="center" wrapText="1"/>
    </xf>
    <xf numFmtId="2" fontId="0" fillId="0" borderId="13" xfId="3" applyNumberFormat="1" applyFont="1" applyBorder="1" applyAlignment="1">
      <alignment horizontal="center" vertical="center" wrapText="1"/>
    </xf>
    <xf numFmtId="2" fontId="0" fillId="0" borderId="10" xfId="3" applyNumberFormat="1" applyFont="1" applyBorder="1" applyAlignment="1">
      <alignment horizontal="center" vertical="center" wrapText="1"/>
    </xf>
    <xf numFmtId="0" fontId="19" fillId="8" borderId="1" xfId="0" applyFont="1" applyFill="1" applyBorder="1" applyAlignment="1">
      <alignment horizontal="center" vertical="center"/>
    </xf>
    <xf numFmtId="0" fontId="19" fillId="8" borderId="2" xfId="0" applyFont="1" applyFill="1" applyBorder="1" applyAlignment="1">
      <alignment horizontal="center" vertical="center"/>
    </xf>
    <xf numFmtId="0" fontId="19" fillId="8" borderId="40" xfId="0" applyFont="1" applyFill="1" applyBorder="1" applyAlignment="1">
      <alignment horizontal="center" vertical="center"/>
    </xf>
    <xf numFmtId="0" fontId="19" fillId="8" borderId="52" xfId="0" applyFont="1" applyFill="1" applyBorder="1" applyAlignment="1">
      <alignment horizontal="center" vertical="center"/>
    </xf>
    <xf numFmtId="0" fontId="19" fillId="4" borderId="28"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4" borderId="25" xfId="0" applyFont="1" applyFill="1" applyBorder="1" applyAlignment="1">
      <alignment horizontal="center" vertical="center" wrapText="1"/>
    </xf>
    <xf numFmtId="0" fontId="19" fillId="4" borderId="29" xfId="0" applyFont="1" applyFill="1" applyBorder="1" applyAlignment="1">
      <alignment horizontal="center" vertical="center" wrapText="1"/>
    </xf>
    <xf numFmtId="0" fontId="19" fillId="4" borderId="0" xfId="0" applyFont="1" applyFill="1" applyAlignment="1">
      <alignment horizontal="center" vertical="center" wrapText="1"/>
    </xf>
    <xf numFmtId="0" fontId="19" fillId="4" borderId="26" xfId="0" applyFont="1" applyFill="1" applyBorder="1" applyAlignment="1">
      <alignment horizontal="center" vertical="center" wrapText="1"/>
    </xf>
    <xf numFmtId="0" fontId="19" fillId="4" borderId="31" xfId="0" applyFont="1" applyFill="1" applyBorder="1" applyAlignment="1">
      <alignment horizontal="center" vertical="center" wrapText="1"/>
    </xf>
    <xf numFmtId="0" fontId="19" fillId="4" borderId="9" xfId="0" applyFont="1" applyFill="1" applyBorder="1" applyAlignment="1">
      <alignment horizontal="center" vertical="center" wrapText="1"/>
    </xf>
    <xf numFmtId="0" fontId="19" fillId="4" borderId="41" xfId="0"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8"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9" fillId="0" borderId="7" xfId="0" applyFont="1" applyBorder="1" applyAlignment="1">
      <alignment horizontal="center" vertical="center" wrapText="1"/>
    </xf>
    <xf numFmtId="0" fontId="9" fillId="0" borderId="17" xfId="0" applyFont="1" applyBorder="1" applyAlignment="1">
      <alignment horizontal="center" vertical="center" wrapText="1"/>
    </xf>
    <xf numFmtId="0" fontId="0" fillId="4" borderId="27" xfId="0" applyFill="1" applyBorder="1" applyAlignment="1">
      <alignment horizontal="center" vertical="center" wrapText="1"/>
    </xf>
    <xf numFmtId="10" fontId="47" fillId="0" borderId="20" xfId="1" applyNumberFormat="1" applyFont="1" applyFill="1" applyBorder="1" applyAlignment="1" applyProtection="1">
      <alignment horizontal="center" vertical="center"/>
    </xf>
    <xf numFmtId="10" fontId="47" fillId="0" borderId="40" xfId="1" applyNumberFormat="1" applyFont="1" applyFill="1" applyBorder="1" applyAlignment="1" applyProtection="1">
      <alignment horizontal="center" vertical="center"/>
    </xf>
    <xf numFmtId="1" fontId="47" fillId="2" borderId="20" xfId="2" applyNumberFormat="1" applyFont="1" applyFill="1" applyBorder="1" applyAlignment="1" applyProtection="1">
      <alignment horizontal="center" vertical="center"/>
      <protection locked="0"/>
    </xf>
    <xf numFmtId="1" fontId="47" fillId="2" borderId="40" xfId="2" applyNumberFormat="1" applyFont="1" applyFill="1" applyBorder="1" applyAlignment="1" applyProtection="1">
      <alignment horizontal="center" vertical="center"/>
      <protection locked="0"/>
    </xf>
    <xf numFmtId="0" fontId="8" fillId="4" borderId="7" xfId="0" applyFont="1" applyFill="1" applyBorder="1" applyAlignment="1">
      <alignment horizontal="center" vertical="center" wrapText="1"/>
    </xf>
    <xf numFmtId="0" fontId="93" fillId="4" borderId="7" xfId="0" applyFont="1" applyFill="1" applyBorder="1" applyAlignment="1">
      <alignment horizontal="center" vertical="center" wrapText="1"/>
    </xf>
    <xf numFmtId="10" fontId="14" fillId="3" borderId="20" xfId="0" applyNumberFormat="1" applyFont="1" applyFill="1" applyBorder="1" applyAlignment="1">
      <alignment horizontal="center" vertical="center" wrapText="1"/>
    </xf>
    <xf numFmtId="10" fontId="14" fillId="3" borderId="40" xfId="0" applyNumberFormat="1" applyFont="1" applyFill="1" applyBorder="1" applyAlignment="1">
      <alignment horizontal="center" vertical="center" wrapText="1"/>
    </xf>
    <xf numFmtId="171" fontId="14" fillId="3" borderId="20" xfId="4" applyNumberFormat="1" applyFont="1" applyFill="1" applyBorder="1" applyAlignment="1" applyProtection="1">
      <alignment horizontal="center" vertical="center" wrapText="1"/>
    </xf>
    <xf numFmtId="171" fontId="14" fillId="3" borderId="40" xfId="4" applyNumberFormat="1" applyFont="1" applyFill="1" applyBorder="1" applyAlignment="1" applyProtection="1">
      <alignment horizontal="center" vertical="center" wrapText="1"/>
    </xf>
    <xf numFmtId="0" fontId="10" fillId="3" borderId="6"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3" fillId="8" borderId="50" xfId="0" applyFont="1" applyFill="1" applyBorder="1" applyAlignment="1">
      <alignment horizontal="center" vertical="center" wrapText="1"/>
    </xf>
    <xf numFmtId="0" fontId="13" fillId="8" borderId="15" xfId="0" applyFont="1" applyFill="1" applyBorder="1" applyAlignment="1">
      <alignment horizontal="center" vertical="center" wrapText="1"/>
    </xf>
    <xf numFmtId="0" fontId="13" fillId="8" borderId="27" xfId="0" applyFont="1" applyFill="1" applyBorder="1" applyAlignment="1">
      <alignment horizontal="center" vertical="center" wrapText="1"/>
    </xf>
    <xf numFmtId="2" fontId="13" fillId="3" borderId="7" xfId="0" applyNumberFormat="1" applyFont="1" applyFill="1" applyBorder="1" applyAlignment="1">
      <alignment horizontal="center" vertical="center" wrapText="1"/>
    </xf>
    <xf numFmtId="2" fontId="19" fillId="3" borderId="7" xfId="3" applyNumberFormat="1" applyFont="1" applyFill="1" applyBorder="1" applyAlignment="1" applyProtection="1">
      <alignment horizontal="center" vertical="center" wrapText="1"/>
    </xf>
    <xf numFmtId="0" fontId="46" fillId="0" borderId="36" xfId="2" applyFill="1" applyBorder="1" applyAlignment="1" applyProtection="1">
      <alignment horizontal="center" vertical="center" wrapText="1"/>
      <protection locked="0"/>
    </xf>
    <xf numFmtId="0" fontId="46" fillId="0" borderId="37" xfId="2" applyFill="1" applyBorder="1" applyAlignment="1" applyProtection="1">
      <alignment horizontal="center" vertical="center" wrapText="1"/>
      <protection locked="0"/>
    </xf>
    <xf numFmtId="0" fontId="46" fillId="0" borderId="54" xfId="2" applyFill="1" applyBorder="1" applyAlignment="1">
      <alignment horizontal="center" vertical="center"/>
    </xf>
    <xf numFmtId="0" fontId="46" fillId="0" borderId="61" xfId="2" applyFill="1" applyBorder="1" applyAlignment="1">
      <alignment horizontal="center" vertical="center"/>
    </xf>
    <xf numFmtId="0" fontId="46" fillId="0" borderId="37" xfId="2" applyFill="1" applyBorder="1" applyAlignment="1">
      <alignment horizontal="center" vertical="center"/>
    </xf>
    <xf numFmtId="0" fontId="46" fillId="0" borderId="55" xfId="2" applyFill="1" applyBorder="1" applyAlignment="1">
      <alignment horizontal="center" vertical="center"/>
    </xf>
    <xf numFmtId="0" fontId="46" fillId="0" borderId="38" xfId="2" applyFill="1" applyBorder="1" applyAlignment="1">
      <alignment horizontal="center" vertical="center"/>
    </xf>
    <xf numFmtId="2" fontId="9" fillId="6" borderId="7" xfId="0" applyNumberFormat="1" applyFont="1" applyFill="1" applyBorder="1" applyAlignment="1">
      <alignment horizontal="center" vertical="center" wrapText="1"/>
    </xf>
    <xf numFmtId="2" fontId="34" fillId="0" borderId="14" xfId="1" applyNumberFormat="1" applyFont="1" applyBorder="1" applyAlignment="1">
      <alignment horizontal="center" vertical="center" wrapText="1"/>
    </xf>
    <xf numFmtId="2" fontId="34" fillId="0" borderId="15" xfId="1" applyNumberFormat="1" applyFont="1" applyBorder="1" applyAlignment="1">
      <alignment horizontal="center" vertical="center" wrapText="1"/>
    </xf>
    <xf numFmtId="2" fontId="34" fillId="0" borderId="27" xfId="1" applyNumberFormat="1" applyFont="1" applyBorder="1" applyAlignment="1">
      <alignment horizontal="center" vertical="center" wrapText="1"/>
    </xf>
    <xf numFmtId="0" fontId="84" fillId="19" borderId="14" xfId="0" applyFont="1" applyFill="1" applyBorder="1" applyAlignment="1">
      <alignment horizontal="center" vertical="center" wrapText="1"/>
    </xf>
    <xf numFmtId="0" fontId="84" fillId="19" borderId="15" xfId="0" applyFont="1" applyFill="1" applyBorder="1" applyAlignment="1">
      <alignment horizontal="center" vertical="center" wrapText="1"/>
    </xf>
    <xf numFmtId="0" fontId="84" fillId="19" borderId="27" xfId="0" applyFont="1" applyFill="1" applyBorder="1" applyAlignment="1">
      <alignment horizontal="center" vertical="center" wrapText="1"/>
    </xf>
    <xf numFmtId="0" fontId="46" fillId="0" borderId="61" xfId="2" applyFill="1" applyBorder="1" applyAlignment="1">
      <alignment horizontal="center" vertical="center" wrapText="1"/>
    </xf>
    <xf numFmtId="0" fontId="46" fillId="0" borderId="55" xfId="2" applyFill="1" applyBorder="1" applyAlignment="1">
      <alignment horizontal="center" vertical="center" wrapText="1"/>
    </xf>
    <xf numFmtId="2" fontId="13" fillId="6" borderId="11" xfId="0" applyNumberFormat="1" applyFont="1" applyFill="1" applyBorder="1" applyAlignment="1">
      <alignment horizontal="center" vertical="center" wrapText="1"/>
    </xf>
    <xf numFmtId="2" fontId="13" fillId="6" borderId="12" xfId="0" applyNumberFormat="1" applyFont="1" applyFill="1" applyBorder="1" applyAlignment="1">
      <alignment horizontal="center" vertical="center" wrapText="1"/>
    </xf>
    <xf numFmtId="2" fontId="13" fillId="6" borderId="25" xfId="0" applyNumberFormat="1" applyFont="1" applyFill="1" applyBorder="1" applyAlignment="1">
      <alignment horizontal="center" vertical="center" wrapText="1"/>
    </xf>
    <xf numFmtId="2" fontId="13" fillId="6" borderId="8" xfId="0" applyNumberFormat="1" applyFont="1" applyFill="1" applyBorder="1" applyAlignment="1">
      <alignment horizontal="center" vertical="center" wrapText="1"/>
    </xf>
    <xf numFmtId="2" fontId="13" fillId="6" borderId="9" xfId="0" applyNumberFormat="1" applyFont="1" applyFill="1" applyBorder="1" applyAlignment="1">
      <alignment horizontal="center" vertical="center" wrapText="1"/>
    </xf>
    <xf numFmtId="2" fontId="13" fillId="6" borderId="41" xfId="0" applyNumberFormat="1" applyFont="1" applyFill="1" applyBorder="1" applyAlignment="1">
      <alignment horizontal="center" vertical="center" wrapText="1"/>
    </xf>
    <xf numFmtId="2" fontId="74" fillId="2" borderId="7" xfId="3" applyNumberFormat="1" applyFont="1" applyFill="1" applyBorder="1" applyAlignment="1" applyProtection="1">
      <alignment horizontal="center" vertical="center" wrapText="1"/>
      <protection locked="0"/>
    </xf>
    <xf numFmtId="2" fontId="74" fillId="2" borderId="17" xfId="3" applyNumberFormat="1" applyFont="1" applyFill="1" applyBorder="1" applyAlignment="1" applyProtection="1">
      <alignment horizontal="center" vertical="center" wrapText="1"/>
      <protection locked="0"/>
    </xf>
    <xf numFmtId="2" fontId="14" fillId="3" borderId="21" xfId="3" applyNumberFormat="1" applyFont="1" applyFill="1" applyBorder="1" applyAlignment="1" applyProtection="1">
      <alignment horizontal="center" vertical="center"/>
    </xf>
    <xf numFmtId="2" fontId="14" fillId="3" borderId="60" xfId="3" applyNumberFormat="1" applyFont="1" applyFill="1" applyBorder="1" applyAlignment="1" applyProtection="1">
      <alignment horizontal="center" vertical="center"/>
    </xf>
    <xf numFmtId="9" fontId="48" fillId="3" borderId="7" xfId="1" applyFont="1" applyFill="1" applyBorder="1" applyAlignment="1" applyProtection="1">
      <alignment horizontal="center" vertical="center" wrapText="1"/>
      <protection locked="0"/>
    </xf>
    <xf numFmtId="1" fontId="49" fillId="0" borderId="7" xfId="2" quotePrefix="1" applyNumberFormat="1" applyFont="1" applyFill="1" applyBorder="1" applyAlignment="1" applyProtection="1">
      <alignment horizontal="center" vertical="center" wrapText="1"/>
    </xf>
    <xf numFmtId="0" fontId="10" fillId="3" borderId="7" xfId="0" applyFont="1" applyFill="1" applyBorder="1" applyAlignment="1">
      <alignment horizontal="left" vertical="top" wrapText="1"/>
    </xf>
    <xf numFmtId="0" fontId="40" fillId="0" borderId="50" xfId="0" applyFont="1" applyBorder="1" applyAlignment="1">
      <alignment horizontal="center" vertical="center"/>
    </xf>
    <xf numFmtId="0" fontId="40" fillId="0" borderId="15" xfId="0" applyFont="1" applyBorder="1" applyAlignment="1">
      <alignment horizontal="center" vertical="center"/>
    </xf>
    <xf numFmtId="0" fontId="40" fillId="0" borderId="27" xfId="0" applyFont="1" applyBorder="1" applyAlignment="1">
      <alignment horizontal="center" vertical="center"/>
    </xf>
    <xf numFmtId="0" fontId="12" fillId="7" borderId="7" xfId="0" applyFont="1" applyFill="1" applyBorder="1" applyAlignment="1">
      <alignment horizontal="center" vertical="center"/>
    </xf>
    <xf numFmtId="0" fontId="13" fillId="3"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2" fontId="48" fillId="3" borderId="7" xfId="0" applyNumberFormat="1" applyFont="1" applyFill="1" applyBorder="1" applyAlignment="1">
      <alignment horizontal="center" vertical="center" wrapText="1"/>
    </xf>
    <xf numFmtId="2" fontId="48" fillId="3" borderId="17" xfId="0" applyNumberFormat="1" applyFont="1" applyFill="1" applyBorder="1" applyAlignment="1">
      <alignment horizontal="center" vertical="center" wrapText="1"/>
    </xf>
    <xf numFmtId="0" fontId="36" fillId="0" borderId="50" xfId="0" applyFont="1" applyBorder="1" applyAlignment="1">
      <alignment horizontal="center" vertical="center"/>
    </xf>
    <xf numFmtId="0" fontId="36" fillId="0" borderId="15" xfId="0" applyFont="1" applyBorder="1" applyAlignment="1">
      <alignment horizontal="center" vertical="center"/>
    </xf>
    <xf numFmtId="0" fontId="36" fillId="0" borderId="27" xfId="0" applyFont="1" applyBorder="1" applyAlignment="1">
      <alignment horizontal="center" vertical="center"/>
    </xf>
    <xf numFmtId="2" fontId="13" fillId="6" borderId="14" xfId="0" applyNumberFormat="1" applyFont="1" applyFill="1" applyBorder="1" applyAlignment="1">
      <alignment horizontal="center" vertical="center" wrapText="1"/>
    </xf>
    <xf numFmtId="2" fontId="13" fillId="6" borderId="15" xfId="0" applyNumberFormat="1" applyFont="1" applyFill="1" applyBorder="1" applyAlignment="1">
      <alignment horizontal="center" vertical="center" wrapText="1"/>
    </xf>
    <xf numFmtId="2" fontId="13" fillId="6" borderId="16" xfId="0" applyNumberFormat="1" applyFont="1" applyFill="1" applyBorder="1" applyAlignment="1">
      <alignment horizontal="center" vertical="center" wrapText="1"/>
    </xf>
    <xf numFmtId="0" fontId="13" fillId="8" borderId="7" xfId="0" applyFont="1" applyFill="1" applyBorder="1" applyAlignment="1" applyProtection="1">
      <alignment horizontal="center" vertical="center" wrapText="1"/>
      <protection locked="0"/>
    </xf>
    <xf numFmtId="0" fontId="13" fillId="8" borderId="17" xfId="0" applyFont="1" applyFill="1" applyBorder="1" applyAlignment="1" applyProtection="1">
      <alignment horizontal="center" vertical="center" wrapText="1"/>
      <protection locked="0"/>
    </xf>
    <xf numFmtId="0" fontId="36" fillId="0" borderId="28" xfId="0" applyFont="1" applyBorder="1" applyAlignment="1">
      <alignment horizontal="center" vertical="center"/>
    </xf>
    <xf numFmtId="0" fontId="36" fillId="0" borderId="12" xfId="0" applyFont="1" applyBorder="1" applyAlignment="1">
      <alignment horizontal="center" vertical="center"/>
    </xf>
    <xf numFmtId="0" fontId="36" fillId="0" borderId="31" xfId="0" applyFont="1" applyBorder="1" applyAlignment="1">
      <alignment horizontal="center" vertical="center"/>
    </xf>
    <xf numFmtId="0" fontId="36" fillId="0" borderId="9" xfId="0" applyFont="1" applyBorder="1" applyAlignment="1">
      <alignment horizontal="center" vertical="center"/>
    </xf>
    <xf numFmtId="0" fontId="36" fillId="0" borderId="7" xfId="0" applyFont="1" applyBorder="1" applyAlignment="1">
      <alignment horizontal="center" vertical="center"/>
    </xf>
    <xf numFmtId="0" fontId="12" fillId="2" borderId="14" xfId="0" applyFont="1" applyFill="1" applyBorder="1" applyAlignment="1" applyProtection="1">
      <alignment horizontal="center" vertical="center"/>
      <protection locked="0"/>
    </xf>
    <xf numFmtId="0" fontId="12" fillId="2" borderId="15" xfId="0" applyFont="1" applyFill="1" applyBorder="1" applyAlignment="1" applyProtection="1">
      <alignment horizontal="center" vertical="center"/>
      <protection locked="0"/>
    </xf>
    <xf numFmtId="0" fontId="12" fillId="2" borderId="27" xfId="0" applyFont="1" applyFill="1" applyBorder="1" applyAlignment="1" applyProtection="1">
      <alignment horizontal="center" vertical="center"/>
      <protection locked="0"/>
    </xf>
    <xf numFmtId="0" fontId="12" fillId="2" borderId="16" xfId="0" applyFont="1" applyFill="1" applyBorder="1" applyAlignment="1" applyProtection="1">
      <alignment horizontal="center" vertical="center"/>
      <protection locked="0"/>
    </xf>
    <xf numFmtId="10" fontId="12" fillId="0" borderId="14" xfId="1" applyNumberFormat="1" applyFont="1" applyFill="1" applyBorder="1" applyAlignment="1">
      <alignment horizontal="center" vertical="center"/>
    </xf>
    <xf numFmtId="10" fontId="12" fillId="0" borderId="15" xfId="1" applyNumberFormat="1" applyFont="1" applyFill="1" applyBorder="1" applyAlignment="1">
      <alignment horizontal="center" vertical="center"/>
    </xf>
    <xf numFmtId="10" fontId="12" fillId="0" borderId="27" xfId="1" applyNumberFormat="1" applyFont="1" applyFill="1" applyBorder="1" applyAlignment="1">
      <alignment horizontal="center" vertical="center"/>
    </xf>
    <xf numFmtId="171" fontId="12" fillId="0" borderId="14" xfId="4" applyNumberFormat="1" applyFont="1" applyFill="1" applyBorder="1" applyAlignment="1">
      <alignment horizontal="center" vertical="center"/>
    </xf>
    <xf numFmtId="171" fontId="12" fillId="0" borderId="15" xfId="4" applyNumberFormat="1" applyFont="1" applyFill="1" applyBorder="1" applyAlignment="1">
      <alignment horizontal="center" vertical="center"/>
    </xf>
    <xf numFmtId="171" fontId="12" fillId="0" borderId="27" xfId="4" applyNumberFormat="1" applyFont="1" applyFill="1" applyBorder="1" applyAlignment="1">
      <alignment horizontal="center" vertical="center"/>
    </xf>
    <xf numFmtId="0" fontId="46" fillId="0" borderId="7" xfId="2" quotePrefix="1" applyBorder="1" applyAlignment="1">
      <alignment horizontal="center" vertical="center" wrapText="1"/>
    </xf>
    <xf numFmtId="0" fontId="46" fillId="4" borderId="18" xfId="2" applyFill="1" applyBorder="1" applyAlignment="1" applyProtection="1">
      <alignment horizontal="center" vertical="center" wrapText="1"/>
      <protection locked="0"/>
    </xf>
    <xf numFmtId="0" fontId="46" fillId="4" borderId="26" xfId="2" applyFill="1" applyBorder="1" applyAlignment="1" applyProtection="1">
      <alignment horizontal="center" vertical="center" wrapText="1"/>
      <protection locked="0"/>
    </xf>
    <xf numFmtId="0" fontId="46" fillId="4" borderId="11" xfId="2" quotePrefix="1" applyFill="1" applyBorder="1" applyAlignment="1" applyProtection="1">
      <alignment horizontal="center" vertical="center" wrapText="1"/>
      <protection locked="0"/>
    </xf>
    <xf numFmtId="0" fontId="46" fillId="4" borderId="25" xfId="2" applyFill="1" applyBorder="1" applyAlignment="1" applyProtection="1">
      <alignment horizontal="center" vertical="center" wrapText="1"/>
      <protection locked="0"/>
    </xf>
    <xf numFmtId="0" fontId="46" fillId="4" borderId="8" xfId="2" applyFill="1" applyBorder="1" applyAlignment="1" applyProtection="1">
      <alignment horizontal="center" vertical="center" wrapText="1"/>
      <protection locked="0"/>
    </xf>
    <xf numFmtId="0" fontId="46" fillId="4" borderId="41" xfId="2" applyFill="1" applyBorder="1" applyAlignment="1" applyProtection="1">
      <alignment horizontal="center" vertical="center" wrapText="1"/>
      <protection locked="0"/>
    </xf>
    <xf numFmtId="0" fontId="11" fillId="0" borderId="7" xfId="0" applyFont="1" applyBorder="1" applyAlignment="1">
      <alignment horizontal="center" vertical="center" wrapText="1"/>
    </xf>
    <xf numFmtId="0" fontId="11" fillId="0" borderId="17" xfId="0" applyFont="1" applyBorder="1" applyAlignment="1">
      <alignment horizontal="center" vertical="center" wrapText="1"/>
    </xf>
    <xf numFmtId="0" fontId="13" fillId="6" borderId="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12" xfId="0" applyFont="1" applyFill="1" applyBorder="1" applyAlignment="1">
      <alignment horizontal="center" vertical="center" wrapText="1"/>
    </xf>
    <xf numFmtId="0" fontId="13" fillId="8" borderId="13"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3" fillId="8" borderId="9"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34" fillId="15" borderId="11" xfId="0" applyFont="1" applyFill="1" applyBorder="1" applyAlignment="1">
      <alignment horizontal="center" vertical="center" wrapText="1"/>
    </xf>
    <xf numFmtId="0" fontId="34" fillId="15" borderId="18" xfId="0" applyFont="1" applyFill="1" applyBorder="1" applyAlignment="1">
      <alignment horizontal="center" vertical="center" wrapText="1"/>
    </xf>
    <xf numFmtId="0" fontId="34" fillId="15" borderId="13" xfId="0" applyFont="1" applyFill="1" applyBorder="1" applyAlignment="1">
      <alignment horizontal="center" vertical="center" wrapText="1"/>
    </xf>
    <xf numFmtId="0" fontId="34" fillId="15" borderId="30" xfId="0" applyFont="1" applyFill="1" applyBorder="1" applyAlignment="1">
      <alignment horizontal="center" vertical="center" wrapText="1"/>
    </xf>
    <xf numFmtId="0" fontId="34" fillId="15" borderId="26" xfId="0" applyFont="1" applyFill="1" applyBorder="1" applyAlignment="1">
      <alignment horizontal="center" vertical="center" wrapText="1"/>
    </xf>
    <xf numFmtId="0" fontId="40" fillId="0" borderId="14" xfId="0" applyFont="1" applyBorder="1" applyAlignment="1">
      <alignment horizontal="center" vertical="center" wrapText="1"/>
    </xf>
    <xf numFmtId="0" fontId="40" fillId="0" borderId="16" xfId="0" applyFont="1" applyBorder="1" applyAlignment="1">
      <alignment horizontal="center" vertical="center" wrapText="1"/>
    </xf>
    <xf numFmtId="0" fontId="38" fillId="2" borderId="18" xfId="0" applyFont="1" applyFill="1" applyBorder="1" applyAlignment="1">
      <alignment horizontal="center" vertical="center" wrapText="1"/>
    </xf>
    <xf numFmtId="0" fontId="38" fillId="2" borderId="26" xfId="0" applyFont="1" applyFill="1" applyBorder="1" applyAlignment="1">
      <alignment horizontal="center" vertical="center" wrapText="1"/>
    </xf>
    <xf numFmtId="0" fontId="40" fillId="0" borderId="29"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7" xfId="0" applyFont="1" applyBorder="1" applyAlignment="1">
      <alignment horizontal="center" vertical="center" wrapText="1"/>
    </xf>
    <xf numFmtId="0" fontId="38" fillId="2" borderId="7" xfId="0" applyFont="1" applyFill="1" applyBorder="1" applyAlignment="1">
      <alignment horizontal="center" vertical="center" wrapText="1"/>
    </xf>
    <xf numFmtId="0" fontId="0" fillId="0" borderId="0" xfId="0" applyAlignment="1">
      <alignment horizontal="center" wrapText="1"/>
    </xf>
    <xf numFmtId="10" fontId="50" fillId="0" borderId="21" xfId="1" applyNumberFormat="1" applyFont="1" applyFill="1" applyBorder="1" applyAlignment="1" applyProtection="1">
      <alignment horizontal="center" vertical="center" wrapText="1"/>
    </xf>
    <xf numFmtId="10" fontId="50" fillId="0" borderId="60" xfId="1" applyNumberFormat="1" applyFont="1" applyFill="1" applyBorder="1" applyAlignment="1" applyProtection="1">
      <alignment horizontal="center" vertical="center" wrapText="1"/>
    </xf>
    <xf numFmtId="10" fontId="14" fillId="2" borderId="20" xfId="0" applyNumberFormat="1" applyFont="1" applyFill="1" applyBorder="1" applyAlignment="1" applyProtection="1">
      <alignment horizontal="center" vertical="center" wrapText="1"/>
      <protection locked="0"/>
    </xf>
    <xf numFmtId="10" fontId="14" fillId="2" borderId="40" xfId="0" applyNumberFormat="1" applyFont="1" applyFill="1" applyBorder="1" applyAlignment="1" applyProtection="1">
      <alignment horizontal="center" vertical="center" wrapText="1"/>
      <protection locked="0"/>
    </xf>
    <xf numFmtId="0" fontId="8" fillId="0" borderId="66" xfId="0" applyFont="1" applyBorder="1" applyAlignment="1">
      <alignment horizontal="center" vertical="center" wrapText="1"/>
    </xf>
    <xf numFmtId="0" fontId="8" fillId="0" borderId="68" xfId="0" applyFont="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33" xfId="0" applyFont="1" applyFill="1" applyBorder="1" applyAlignment="1" applyProtection="1">
      <alignment horizontal="center" vertical="center" wrapText="1"/>
      <protection locked="0"/>
    </xf>
    <xf numFmtId="0" fontId="8" fillId="2" borderId="34" xfId="0" applyFont="1" applyFill="1" applyBorder="1" applyAlignment="1" applyProtection="1">
      <alignment horizontal="center" vertical="center" wrapText="1"/>
      <protection locked="0"/>
    </xf>
    <xf numFmtId="165" fontId="10" fillId="0" borderId="7" xfId="0" applyNumberFormat="1" applyFont="1" applyBorder="1" applyAlignment="1">
      <alignment horizontal="center" vertical="center"/>
    </xf>
    <xf numFmtId="0" fontId="13" fillId="4" borderId="7" xfId="0" applyFont="1" applyFill="1" applyBorder="1" applyAlignment="1">
      <alignment horizontal="center" vertical="center" wrapText="1"/>
    </xf>
    <xf numFmtId="0" fontId="13" fillId="4" borderId="17" xfId="0" applyFont="1" applyFill="1" applyBorder="1" applyAlignment="1">
      <alignment horizontal="center" vertical="center" wrapText="1"/>
    </xf>
    <xf numFmtId="14" fontId="67" fillId="2" borderId="14" xfId="0" applyNumberFormat="1" applyFont="1" applyFill="1" applyBorder="1" applyAlignment="1" applyProtection="1">
      <alignment horizontal="center" vertical="center"/>
      <protection locked="0"/>
    </xf>
    <xf numFmtId="14" fontId="67" fillId="2" borderId="16" xfId="0" applyNumberFormat="1" applyFont="1" applyFill="1" applyBorder="1" applyAlignment="1" applyProtection="1">
      <alignment horizontal="center" vertical="center"/>
      <protection locked="0"/>
    </xf>
    <xf numFmtId="0" fontId="19" fillId="4" borderId="7" xfId="0" applyFont="1" applyFill="1" applyBorder="1" applyAlignment="1">
      <alignment horizontal="center" vertical="center"/>
    </xf>
    <xf numFmtId="0" fontId="19" fillId="4" borderId="17" xfId="0" applyFont="1" applyFill="1" applyBorder="1" applyAlignment="1">
      <alignment horizontal="center" vertical="center"/>
    </xf>
    <xf numFmtId="0" fontId="10" fillId="3" borderId="7" xfId="0" applyFont="1" applyFill="1" applyBorder="1" applyAlignment="1">
      <alignment horizontal="center"/>
    </xf>
    <xf numFmtId="0" fontId="50" fillId="8" borderId="1" xfId="0" applyFont="1" applyFill="1" applyBorder="1" applyAlignment="1">
      <alignment horizontal="center" vertical="center" wrapText="1"/>
    </xf>
    <xf numFmtId="0" fontId="50" fillId="8" borderId="2" xfId="0" applyFont="1" applyFill="1" applyBorder="1" applyAlignment="1">
      <alignment horizontal="center" vertical="center" wrapText="1"/>
    </xf>
    <xf numFmtId="0" fontId="50" fillId="8" borderId="52" xfId="0" applyFont="1" applyFill="1" applyBorder="1" applyAlignment="1">
      <alignment horizontal="center" vertical="center" wrapText="1"/>
    </xf>
    <xf numFmtId="0" fontId="17" fillId="0" borderId="11" xfId="0" applyFont="1" applyBorder="1" applyAlignment="1">
      <alignment horizontal="left" vertical="center" wrapText="1"/>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0" xfId="0" applyFont="1" applyBorder="1" applyAlignment="1">
      <alignment horizontal="left" vertical="center" wrapText="1"/>
    </xf>
    <xf numFmtId="0" fontId="17" fillId="0" borderId="7" xfId="0" applyFont="1" applyBorder="1" applyAlignment="1">
      <alignment horizontal="left" vertical="center" wrapText="1"/>
    </xf>
    <xf numFmtId="0" fontId="14" fillId="2" borderId="6" xfId="0" applyFont="1" applyFill="1" applyBorder="1" applyAlignment="1" applyProtection="1">
      <alignment horizontal="left" vertical="top" wrapText="1"/>
      <protection locked="0"/>
    </xf>
    <xf numFmtId="0" fontId="14" fillId="2" borderId="7" xfId="0" applyFont="1" applyFill="1" applyBorder="1" applyAlignment="1" applyProtection="1">
      <alignment horizontal="left" vertical="top" wrapText="1"/>
      <protection locked="0"/>
    </xf>
    <xf numFmtId="3" fontId="8" fillId="2" borderId="32" xfId="0" applyNumberFormat="1" applyFont="1" applyFill="1" applyBorder="1" applyAlignment="1" applyProtection="1">
      <alignment horizontal="center" vertical="center"/>
      <protection locked="0"/>
    </xf>
    <xf numFmtId="0" fontId="8" fillId="2" borderId="33" xfId="0" applyFont="1" applyFill="1" applyBorder="1" applyAlignment="1" applyProtection="1">
      <alignment horizontal="center" vertical="center"/>
      <protection locked="0"/>
    </xf>
    <xf numFmtId="0" fontId="8" fillId="2" borderId="34" xfId="0" applyFont="1" applyFill="1" applyBorder="1" applyAlignment="1" applyProtection="1">
      <alignment horizontal="center" vertical="center"/>
      <protection locked="0"/>
    </xf>
    <xf numFmtId="0" fontId="8" fillId="2" borderId="32" xfId="0" applyFont="1" applyFill="1" applyBorder="1" applyAlignment="1" applyProtection="1">
      <alignment horizontal="center" vertical="center"/>
      <protection locked="0"/>
    </xf>
    <xf numFmtId="0" fontId="8" fillId="2" borderId="29"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8" fillId="2" borderId="30" xfId="0" applyFont="1" applyFill="1" applyBorder="1" applyAlignment="1" applyProtection="1">
      <alignment horizontal="center" vertical="center"/>
      <protection locked="0"/>
    </xf>
    <xf numFmtId="0" fontId="19" fillId="8" borderId="35" xfId="0" applyFont="1" applyFill="1" applyBorder="1" applyAlignment="1">
      <alignment horizontal="center" vertical="center"/>
    </xf>
    <xf numFmtId="0" fontId="19" fillId="8" borderId="4" xfId="0" applyFont="1" applyFill="1" applyBorder="1" applyAlignment="1">
      <alignment horizontal="center" vertical="center"/>
    </xf>
    <xf numFmtId="0" fontId="19" fillId="8" borderId="5" xfId="0" applyFont="1" applyFill="1" applyBorder="1" applyAlignment="1">
      <alignment horizontal="center" vertical="center"/>
    </xf>
    <xf numFmtId="0" fontId="8" fillId="2" borderId="32" xfId="0" applyFont="1" applyFill="1" applyBorder="1" applyAlignment="1" applyProtection="1">
      <alignment horizontal="center" vertical="center" wrapText="1"/>
      <protection locked="0"/>
    </xf>
    <xf numFmtId="0" fontId="9" fillId="0" borderId="32" xfId="0" applyFont="1" applyBorder="1" applyAlignment="1">
      <alignment horizontal="center" vertical="center"/>
    </xf>
    <xf numFmtId="0" fontId="9" fillId="0" borderId="34" xfId="0" applyFont="1" applyBorder="1" applyAlignment="1">
      <alignment horizontal="center" vertical="center"/>
    </xf>
    <xf numFmtId="0" fontId="13" fillId="4" borderId="6" xfId="0" applyFont="1" applyFill="1" applyBorder="1" applyAlignment="1">
      <alignment horizontal="center" vertical="center" wrapText="1"/>
    </xf>
    <xf numFmtId="0" fontId="14" fillId="2" borderId="14" xfId="0" applyFont="1" applyFill="1" applyBorder="1" applyAlignment="1" applyProtection="1">
      <alignment horizontal="left" vertical="top" wrapText="1"/>
      <protection locked="0"/>
    </xf>
    <xf numFmtId="0" fontId="50" fillId="8" borderId="35" xfId="0" applyFont="1" applyFill="1" applyBorder="1" applyAlignment="1">
      <alignment horizontal="center" vertical="center" wrapText="1"/>
    </xf>
    <xf numFmtId="0" fontId="50" fillId="8" borderId="4" xfId="0" applyFont="1" applyFill="1" applyBorder="1" applyAlignment="1">
      <alignment horizontal="center" vertical="center" wrapText="1"/>
    </xf>
    <xf numFmtId="0" fontId="50" fillId="8" borderId="0" xfId="0" applyFont="1" applyFill="1" applyAlignment="1">
      <alignment horizontal="center" vertical="center" wrapText="1"/>
    </xf>
    <xf numFmtId="0" fontId="50" fillId="8" borderId="30" xfId="0" applyFont="1" applyFill="1" applyBorder="1" applyAlignment="1">
      <alignment horizontal="center" vertical="center" wrapText="1"/>
    </xf>
    <xf numFmtId="0" fontId="50" fillId="8" borderId="31" xfId="0" applyFont="1" applyFill="1" applyBorder="1" applyAlignment="1">
      <alignment horizontal="center" vertical="center" wrapText="1"/>
    </xf>
    <xf numFmtId="0" fontId="50" fillId="8" borderId="9" xfId="0" applyFont="1" applyFill="1" applyBorder="1" applyAlignment="1">
      <alignment horizontal="center" vertical="center" wrapText="1"/>
    </xf>
    <xf numFmtId="0" fontId="50" fillId="8" borderId="10" xfId="0" applyFont="1" applyFill="1" applyBorder="1" applyAlignment="1">
      <alignment horizontal="center" vertical="center" wrapText="1"/>
    </xf>
    <xf numFmtId="0" fontId="50" fillId="8" borderId="29" xfId="0" applyFont="1" applyFill="1" applyBorder="1" applyAlignment="1">
      <alignment horizontal="center" vertical="center" wrapText="1"/>
    </xf>
    <xf numFmtId="0" fontId="8" fillId="2" borderId="7" xfId="0" applyFont="1" applyFill="1" applyBorder="1" applyAlignment="1" applyProtection="1">
      <alignment horizontal="left" vertical="center" wrapText="1"/>
      <protection locked="0"/>
    </xf>
    <xf numFmtId="0" fontId="8" fillId="2" borderId="11" xfId="0" applyFont="1" applyFill="1" applyBorder="1" applyAlignment="1" applyProtection="1">
      <alignment horizontal="left" vertical="center" wrapText="1"/>
      <protection locked="0"/>
    </xf>
    <xf numFmtId="0" fontId="8" fillId="2" borderId="12" xfId="0" applyFont="1" applyFill="1" applyBorder="1" applyAlignment="1" applyProtection="1">
      <alignment horizontal="left" vertical="center" wrapText="1"/>
      <protection locked="0"/>
    </xf>
    <xf numFmtId="0" fontId="8" fillId="2" borderId="25" xfId="0" applyFont="1" applyFill="1" applyBorder="1" applyAlignment="1" applyProtection="1">
      <alignment horizontal="left" vertical="center" wrapText="1"/>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41" xfId="0" applyFont="1" applyFill="1" applyBorder="1" applyAlignment="1" applyProtection="1">
      <alignment horizontal="left" vertical="center" wrapText="1"/>
      <protection locked="0"/>
    </xf>
    <xf numFmtId="0" fontId="36" fillId="6" borderId="7" xfId="0" applyFont="1" applyFill="1" applyBorder="1" applyAlignment="1">
      <alignment horizontal="center" vertical="center" wrapText="1"/>
    </xf>
    <xf numFmtId="0" fontId="36" fillId="6" borderId="17" xfId="0" applyFont="1" applyFill="1" applyBorder="1" applyAlignment="1">
      <alignment horizontal="center" vertical="center" wrapText="1"/>
    </xf>
    <xf numFmtId="0" fontId="0" fillId="0" borderId="11" xfId="0" applyBorder="1" applyAlignment="1">
      <alignment horizontal="center"/>
    </xf>
    <xf numFmtId="0" fontId="0" fillId="0" borderId="12" xfId="0" applyBorder="1" applyAlignment="1">
      <alignment horizontal="center"/>
    </xf>
    <xf numFmtId="0" fontId="0" fillId="0" borderId="25" xfId="0" applyBorder="1" applyAlignment="1">
      <alignment horizontal="center"/>
    </xf>
    <xf numFmtId="0" fontId="5" fillId="0" borderId="7" xfId="0" applyFont="1" applyBorder="1" applyAlignment="1">
      <alignment horizontal="center" vertical="center" wrapText="1"/>
    </xf>
    <xf numFmtId="0" fontId="89" fillId="0" borderId="7"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10" fillId="2" borderId="7" xfId="0" applyFont="1" applyFill="1" applyBorder="1" applyAlignment="1" applyProtection="1">
      <alignment horizontal="center" vertical="center"/>
      <protection locked="0"/>
    </xf>
    <xf numFmtId="0" fontId="10" fillId="2" borderId="17" xfId="0" applyFont="1" applyFill="1" applyBorder="1" applyAlignment="1" applyProtection="1">
      <alignment horizontal="center" vertical="center"/>
      <protection locked="0"/>
    </xf>
    <xf numFmtId="0" fontId="10" fillId="2" borderId="54" xfId="0" applyFont="1" applyFill="1" applyBorder="1" applyAlignment="1" applyProtection="1">
      <alignment horizontal="center" vertical="center"/>
      <protection locked="0"/>
    </xf>
    <xf numFmtId="0" fontId="10" fillId="2" borderId="59" xfId="0" applyFont="1" applyFill="1" applyBorder="1" applyAlignment="1" applyProtection="1">
      <alignment horizontal="center" vertical="center"/>
      <protection locked="0"/>
    </xf>
    <xf numFmtId="0" fontId="10" fillId="3" borderId="50" xfId="0" applyFont="1" applyFill="1" applyBorder="1" applyAlignment="1">
      <alignment horizontal="center"/>
    </xf>
    <xf numFmtId="0" fontId="10" fillId="3" borderId="15" xfId="0" applyFont="1" applyFill="1" applyBorder="1" applyAlignment="1">
      <alignment horizontal="center"/>
    </xf>
    <xf numFmtId="0" fontId="10" fillId="3" borderId="27" xfId="0" applyFont="1" applyFill="1" applyBorder="1" applyAlignment="1">
      <alignment horizontal="center"/>
    </xf>
    <xf numFmtId="0" fontId="9" fillId="2" borderId="7" xfId="0" applyFont="1" applyFill="1" applyBorder="1" applyAlignment="1" applyProtection="1">
      <alignment horizontal="center" vertical="center" wrapText="1"/>
      <protection locked="0"/>
    </xf>
    <xf numFmtId="0" fontId="19" fillId="4" borderId="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48" fillId="4" borderId="6" xfId="0" applyFont="1" applyFill="1" applyBorder="1" applyAlignment="1">
      <alignment horizontal="left" vertical="center" wrapText="1"/>
    </xf>
    <xf numFmtId="0" fontId="48" fillId="4" borderId="7" xfId="0" applyFont="1" applyFill="1" applyBorder="1" applyAlignment="1">
      <alignment horizontal="left" vertical="center" wrapText="1"/>
    </xf>
    <xf numFmtId="0" fontId="8" fillId="2" borderId="7" xfId="0" applyFont="1" applyFill="1" applyBorder="1" applyAlignment="1" applyProtection="1">
      <alignment horizontal="center" vertical="center"/>
      <protection locked="0"/>
    </xf>
    <xf numFmtId="0" fontId="48" fillId="4" borderId="53" xfId="0" applyFont="1" applyFill="1" applyBorder="1" applyAlignment="1">
      <alignment horizontal="left" vertical="center" wrapText="1"/>
    </xf>
    <xf numFmtId="0" fontId="48" fillId="4" borderId="54" xfId="0" applyFont="1" applyFill="1" applyBorder="1" applyAlignment="1">
      <alignment horizontal="left" vertical="center" wrapText="1"/>
    </xf>
    <xf numFmtId="14" fontId="8" fillId="2" borderId="54" xfId="0" applyNumberFormat="1" applyFont="1" applyFill="1" applyBorder="1" applyAlignment="1" applyProtection="1">
      <alignment horizontal="center" vertical="center"/>
      <protection locked="0"/>
    </xf>
    <xf numFmtId="0" fontId="9" fillId="4" borderId="7" xfId="0" applyFont="1" applyFill="1" applyBorder="1" applyAlignment="1">
      <alignment horizontal="center" vertical="center" wrapText="1"/>
    </xf>
    <xf numFmtId="0" fontId="8" fillId="4" borderId="7" xfId="0" applyFont="1" applyFill="1" applyBorder="1" applyAlignment="1">
      <alignment horizontal="center" vertical="center"/>
    </xf>
    <xf numFmtId="0" fontId="19" fillId="3" borderId="14" xfId="0" applyFont="1" applyFill="1" applyBorder="1" applyAlignment="1">
      <alignment horizontal="center" vertical="center"/>
    </xf>
    <xf numFmtId="0" fontId="19" fillId="3" borderId="15" xfId="0" applyFont="1" applyFill="1" applyBorder="1" applyAlignment="1">
      <alignment horizontal="center" vertical="center"/>
    </xf>
    <xf numFmtId="0" fontId="19" fillId="3" borderId="27" xfId="0" applyFont="1" applyFill="1" applyBorder="1" applyAlignment="1">
      <alignment horizontal="center" vertical="center"/>
    </xf>
    <xf numFmtId="3" fontId="8" fillId="2" borderId="33"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0" fontId="8" fillId="2" borderId="49" xfId="0" applyFont="1" applyFill="1" applyBorder="1" applyAlignment="1" applyProtection="1">
      <alignment horizontal="center" vertical="center"/>
      <protection locked="0"/>
    </xf>
    <xf numFmtId="0" fontId="8" fillId="2" borderId="29" xfId="0" applyFont="1" applyFill="1" applyBorder="1" applyAlignment="1" applyProtection="1">
      <alignment horizontal="center" vertical="center" wrapText="1"/>
      <protection locked="0"/>
    </xf>
    <xf numFmtId="0" fontId="8" fillId="2" borderId="30" xfId="0" applyFont="1" applyFill="1" applyBorder="1" applyAlignment="1" applyProtection="1">
      <alignment horizontal="center" vertical="center" wrapText="1"/>
      <protection locked="0"/>
    </xf>
    <xf numFmtId="0" fontId="8" fillId="3" borderId="48" xfId="0" applyFont="1" applyFill="1" applyBorder="1" applyAlignment="1">
      <alignment horizontal="center" vertical="center"/>
    </xf>
    <xf numFmtId="0" fontId="19" fillId="2" borderId="33" xfId="0" applyFont="1" applyFill="1" applyBorder="1" applyAlignment="1" applyProtection="1">
      <alignment horizontal="center" vertical="center"/>
      <protection locked="0"/>
    </xf>
    <xf numFmtId="0" fontId="19" fillId="2" borderId="34" xfId="0" applyFont="1" applyFill="1" applyBorder="1" applyAlignment="1" applyProtection="1">
      <alignment horizontal="center" vertical="center"/>
      <protection locked="0"/>
    </xf>
    <xf numFmtId="0" fontId="9" fillId="8" borderId="33" xfId="0" applyFont="1" applyFill="1" applyBorder="1" applyAlignment="1">
      <alignment horizontal="right" vertical="center" wrapText="1"/>
    </xf>
    <xf numFmtId="0" fontId="8" fillId="3" borderId="22"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4" xfId="0" applyFont="1" applyFill="1" applyBorder="1" applyAlignment="1">
      <alignment horizontal="center" vertical="center"/>
    </xf>
    <xf numFmtId="0" fontId="8" fillId="0" borderId="40" xfId="0" applyFont="1" applyBorder="1" applyAlignment="1">
      <alignment horizontal="center" vertical="center"/>
    </xf>
    <xf numFmtId="0" fontId="8" fillId="0" borderId="20" xfId="0" applyFont="1" applyBorder="1" applyAlignment="1">
      <alignment horizontal="center" vertical="center"/>
    </xf>
    <xf numFmtId="0" fontId="61" fillId="2" borderId="40" xfId="0" applyFont="1" applyFill="1" applyBorder="1" applyAlignment="1" applyProtection="1">
      <alignment horizontal="center" vertical="center"/>
      <protection locked="0"/>
    </xf>
    <xf numFmtId="0" fontId="62" fillId="2" borderId="20" xfId="0" applyFont="1" applyFill="1" applyBorder="1" applyProtection="1">
      <protection locked="0"/>
    </xf>
    <xf numFmtId="0" fontId="9" fillId="7" borderId="29" xfId="0" applyFont="1" applyFill="1" applyBorder="1" applyAlignment="1">
      <alignment horizontal="center" vertical="center" wrapText="1"/>
    </xf>
    <xf numFmtId="0" fontId="9" fillId="7" borderId="0" xfId="0" applyFont="1" applyFill="1" applyAlignment="1">
      <alignment horizontal="center" vertical="center" wrapText="1"/>
    </xf>
    <xf numFmtId="0" fontId="48" fillId="2" borderId="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protection locked="0"/>
    </xf>
    <xf numFmtId="0" fontId="48" fillId="2" borderId="5" xfId="0" applyFont="1" applyFill="1" applyBorder="1" applyAlignment="1" applyProtection="1">
      <alignment horizontal="center" vertical="center" wrapText="1"/>
      <protection locked="0"/>
    </xf>
    <xf numFmtId="0" fontId="48" fillId="2" borderId="51" xfId="0" applyFont="1" applyFill="1" applyBorder="1" applyAlignment="1" applyProtection="1">
      <alignment horizontal="center" vertical="center" wrapText="1"/>
      <protection locked="0"/>
    </xf>
    <xf numFmtId="0" fontId="48" fillId="2" borderId="33" xfId="0" applyFont="1" applyFill="1" applyBorder="1" applyAlignment="1" applyProtection="1">
      <alignment horizontal="center" vertical="center" wrapText="1"/>
      <protection locked="0"/>
    </xf>
    <xf numFmtId="0" fontId="48" fillId="2" borderId="34" xfId="0" applyFont="1" applyFill="1" applyBorder="1" applyAlignment="1" applyProtection="1">
      <alignment horizontal="center" vertical="center" wrapText="1"/>
      <protection locked="0"/>
    </xf>
    <xf numFmtId="0" fontId="40" fillId="6" borderId="50" xfId="0" applyFont="1" applyFill="1" applyBorder="1" applyAlignment="1">
      <alignment horizontal="center" vertical="center"/>
    </xf>
    <xf numFmtId="0" fontId="40" fillId="6" borderId="15" xfId="0" applyFont="1" applyFill="1" applyBorder="1" applyAlignment="1">
      <alignment horizontal="center" vertical="center"/>
    </xf>
    <xf numFmtId="0" fontId="40" fillId="6" borderId="16" xfId="0" applyFont="1" applyFill="1" applyBorder="1" applyAlignment="1">
      <alignment horizontal="center" vertical="center"/>
    </xf>
    <xf numFmtId="0" fontId="13" fillId="4" borderId="25"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50" fillId="0" borderId="36" xfId="0" applyFont="1" applyBorder="1" applyAlignment="1">
      <alignment horizontal="center" vertical="center"/>
    </xf>
    <xf numFmtId="0" fontId="50" fillId="0" borderId="37" xfId="0" applyFont="1" applyBorder="1" applyAlignment="1">
      <alignment horizontal="center" vertical="center"/>
    </xf>
    <xf numFmtId="0" fontId="50" fillId="0" borderId="55" xfId="0" applyFont="1" applyBorder="1" applyAlignment="1">
      <alignment horizontal="center" vertical="center"/>
    </xf>
    <xf numFmtId="169" fontId="59" fillId="2" borderId="43" xfId="0" applyNumberFormat="1" applyFont="1" applyFill="1" applyBorder="1" applyAlignment="1" applyProtection="1">
      <alignment horizontal="center" vertical="center" wrapText="1"/>
      <protection locked="0"/>
    </xf>
    <xf numFmtId="169" fontId="59" fillId="2" borderId="56" xfId="0" applyNumberFormat="1" applyFont="1" applyFill="1" applyBorder="1" applyAlignment="1" applyProtection="1">
      <alignment horizontal="center" vertical="center" wrapText="1"/>
      <protection locked="0"/>
    </xf>
    <xf numFmtId="169" fontId="59" fillId="2" borderId="40" xfId="0" applyNumberFormat="1" applyFont="1" applyFill="1" applyBorder="1" applyAlignment="1" applyProtection="1">
      <alignment horizontal="center" vertical="center" wrapText="1"/>
      <protection locked="0"/>
    </xf>
    <xf numFmtId="169" fontId="59" fillId="2" borderId="20" xfId="0" applyNumberFormat="1" applyFont="1" applyFill="1" applyBorder="1" applyAlignment="1" applyProtection="1">
      <alignment horizontal="center" vertical="center" wrapText="1"/>
      <protection locked="0"/>
    </xf>
    <xf numFmtId="0" fontId="61" fillId="8" borderId="22" xfId="0" applyFont="1" applyFill="1" applyBorder="1" applyAlignment="1">
      <alignment horizontal="center" vertical="center"/>
    </xf>
    <xf numFmtId="0" fontId="61" fillId="8" borderId="23" xfId="0" applyFont="1" applyFill="1" applyBorder="1" applyAlignment="1">
      <alignment horizontal="center" vertical="center"/>
    </xf>
    <xf numFmtId="0" fontId="61" fillId="8" borderId="24" xfId="0" applyFont="1" applyFill="1" applyBorder="1" applyAlignment="1">
      <alignment horizontal="center" vertical="center"/>
    </xf>
    <xf numFmtId="0" fontId="60" fillId="2" borderId="6" xfId="0" applyFont="1" applyFill="1" applyBorder="1" applyAlignment="1" applyProtection="1">
      <alignment horizontal="center" vertical="center"/>
      <protection locked="0"/>
    </xf>
    <xf numFmtId="0" fontId="60" fillId="2" borderId="17" xfId="0" applyFont="1" applyFill="1" applyBorder="1" applyAlignment="1" applyProtection="1">
      <alignment horizontal="center" vertical="center"/>
      <protection locked="0"/>
    </xf>
    <xf numFmtId="0" fontId="72" fillId="4" borderId="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6" xfId="0" applyFont="1" applyFill="1" applyBorder="1" applyAlignment="1">
      <alignment horizontal="center" vertical="center" wrapText="1"/>
    </xf>
    <xf numFmtId="0" fontId="72" fillId="4" borderId="17"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2" fillId="4" borderId="59" xfId="0" applyFont="1" applyFill="1" applyBorder="1" applyAlignment="1">
      <alignment horizontal="center" vertical="center" wrapText="1"/>
    </xf>
    <xf numFmtId="0" fontId="0" fillId="2" borderId="7" xfId="0" applyFill="1" applyBorder="1" applyAlignment="1" applyProtection="1">
      <alignment horizontal="center" vertical="center" wrapText="1"/>
      <protection locked="0"/>
    </xf>
    <xf numFmtId="0" fontId="17" fillId="3" borderId="7" xfId="0" applyFont="1" applyFill="1" applyBorder="1" applyAlignment="1">
      <alignment horizontal="left" vertical="top" wrapText="1"/>
    </xf>
    <xf numFmtId="0" fontId="17" fillId="2" borderId="7" xfId="0" applyFont="1" applyFill="1" applyBorder="1" applyAlignment="1" applyProtection="1">
      <alignment horizontal="left" vertical="top" wrapText="1"/>
      <protection locked="0"/>
    </xf>
    <xf numFmtId="167" fontId="17" fillId="2" borderId="7" xfId="0" applyNumberFormat="1" applyFont="1" applyFill="1" applyBorder="1" applyAlignment="1" applyProtection="1">
      <alignment horizontal="left" vertical="top" wrapText="1"/>
      <protection locked="0"/>
    </xf>
    <xf numFmtId="49" fontId="59" fillId="2" borderId="21" xfId="0" applyNumberFormat="1" applyFont="1" applyFill="1" applyBorder="1" applyAlignment="1" applyProtection="1">
      <alignment horizontal="center" vertical="top" wrapText="1"/>
      <protection locked="0"/>
    </xf>
    <xf numFmtId="49" fontId="59" fillId="2" borderId="47" xfId="0" applyNumberFormat="1" applyFont="1" applyFill="1" applyBorder="1" applyAlignment="1" applyProtection="1">
      <alignment horizontal="center" vertical="top" wrapText="1"/>
      <protection locked="0"/>
    </xf>
    <xf numFmtId="49" fontId="59" fillId="2" borderId="60" xfId="0" applyNumberFormat="1" applyFont="1" applyFill="1" applyBorder="1" applyAlignment="1" applyProtection="1">
      <alignment horizontal="center" vertical="top" wrapText="1"/>
      <protection locked="0"/>
    </xf>
    <xf numFmtId="0" fontId="8" fillId="4" borderId="62" xfId="0" applyFont="1" applyFill="1" applyBorder="1" applyAlignment="1">
      <alignment horizontal="center" vertical="center" wrapText="1"/>
    </xf>
    <xf numFmtId="0" fontId="8" fillId="4" borderId="4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53"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61" xfId="0" applyFont="1" applyFill="1" applyBorder="1" applyAlignment="1">
      <alignment horizontal="center" vertical="center" wrapText="1"/>
    </xf>
    <xf numFmtId="0" fontId="8" fillId="2" borderId="40" xfId="0" applyFont="1" applyFill="1" applyBorder="1" applyAlignment="1" applyProtection="1">
      <alignment horizontal="center" vertical="center" wrapText="1"/>
      <protection locked="0"/>
    </xf>
    <xf numFmtId="0" fontId="8" fillId="2" borderId="60"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8" fillId="2" borderId="54" xfId="0" applyFont="1" applyFill="1" applyBorder="1" applyAlignment="1" applyProtection="1">
      <alignment horizontal="center" vertical="center" wrapText="1"/>
      <protection locked="0"/>
    </xf>
    <xf numFmtId="0" fontId="8" fillId="2" borderId="59" xfId="0" applyFont="1" applyFill="1" applyBorder="1" applyAlignment="1" applyProtection="1">
      <alignment horizontal="center" vertical="center" wrapText="1"/>
      <protection locked="0"/>
    </xf>
    <xf numFmtId="0" fontId="0" fillId="0" borderId="35" xfId="0" applyBorder="1" applyAlignment="1">
      <alignment horizontal="center"/>
    </xf>
    <xf numFmtId="0" fontId="0" fillId="0" borderId="4"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44" fillId="0" borderId="3"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33" xfId="0" applyFont="1" applyBorder="1" applyAlignment="1">
      <alignment horizontal="center" vertical="center" wrapText="1"/>
    </xf>
    <xf numFmtId="0" fontId="89" fillId="0" borderId="35"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5" fillId="0" borderId="33" xfId="0" applyFont="1" applyBorder="1" applyAlignment="1" applyProtection="1">
      <alignment horizontal="center" vertical="center" wrapText="1"/>
      <protection locked="0"/>
    </xf>
    <xf numFmtId="0" fontId="5" fillId="0" borderId="34" xfId="0" applyFont="1" applyBorder="1" applyAlignment="1" applyProtection="1">
      <alignment horizontal="center" vertical="center" wrapText="1"/>
      <protection locked="0"/>
    </xf>
    <xf numFmtId="0" fontId="8" fillId="0" borderId="62"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60"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27" xfId="0" applyFont="1" applyBorder="1" applyAlignment="1">
      <alignment horizontal="center" vertical="center"/>
    </xf>
    <xf numFmtId="165" fontId="10" fillId="0" borderId="14" xfId="0" applyNumberFormat="1" applyFont="1" applyBorder="1" applyAlignment="1">
      <alignment horizontal="center" vertical="center"/>
    </xf>
    <xf numFmtId="0" fontId="8" fillId="0" borderId="9" xfId="0" applyFont="1" applyBorder="1" applyAlignment="1">
      <alignment horizontal="center" vertical="center"/>
    </xf>
    <xf numFmtId="0" fontId="8" fillId="0" borderId="50" xfId="0" applyFont="1" applyBorder="1" applyAlignment="1">
      <alignment horizontal="center" vertical="center"/>
    </xf>
    <xf numFmtId="0" fontId="8" fillId="0" borderId="15" xfId="0" applyFont="1" applyBorder="1" applyAlignment="1">
      <alignment horizontal="center" vertical="center"/>
    </xf>
    <xf numFmtId="14" fontId="10" fillId="0" borderId="14" xfId="0" applyNumberFormat="1"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8" fillId="3" borderId="77" xfId="0" applyFont="1" applyFill="1" applyBorder="1" applyAlignment="1">
      <alignment horizontal="center" vertical="center" wrapText="1"/>
    </xf>
    <xf numFmtId="0" fontId="8" fillId="3" borderId="35" xfId="0" applyFont="1" applyFill="1" applyBorder="1" applyAlignment="1">
      <alignment horizontal="center" vertical="top" wrapText="1"/>
    </xf>
    <xf numFmtId="0" fontId="8" fillId="3" borderId="5" xfId="0" applyFont="1" applyFill="1" applyBorder="1" applyAlignment="1">
      <alignment horizontal="center" vertical="top" wrapText="1"/>
    </xf>
    <xf numFmtId="0" fontId="8" fillId="3" borderId="32" xfId="0" applyFont="1" applyFill="1" applyBorder="1" applyAlignment="1">
      <alignment horizontal="center" vertical="top" wrapText="1"/>
    </xf>
    <xf numFmtId="0" fontId="8" fillId="3" borderId="34" xfId="0" applyFont="1" applyFill="1" applyBorder="1" applyAlignment="1">
      <alignment horizontal="center" vertical="top" wrapText="1"/>
    </xf>
    <xf numFmtId="0" fontId="7" fillId="3" borderId="32" xfId="0" applyFont="1" applyFill="1" applyBorder="1" applyAlignment="1">
      <alignment horizontal="center" vertical="center"/>
    </xf>
    <xf numFmtId="0" fontId="7" fillId="3" borderId="34" xfId="0" applyFont="1" applyFill="1" applyBorder="1" applyAlignment="1">
      <alignment horizontal="center" vertical="center"/>
    </xf>
    <xf numFmtId="0" fontId="72" fillId="4" borderId="72" xfId="0" applyFont="1" applyFill="1" applyBorder="1" applyAlignment="1">
      <alignment horizontal="center" vertical="center" wrapText="1"/>
    </xf>
    <xf numFmtId="0" fontId="72" fillId="4" borderId="2" xfId="0" applyFont="1" applyFill="1" applyBorder="1" applyAlignment="1">
      <alignment horizontal="center" vertical="center" wrapText="1"/>
    </xf>
    <xf numFmtId="0" fontId="72" fillId="4" borderId="27" xfId="0" applyFont="1" applyFill="1" applyBorder="1" applyAlignment="1">
      <alignment horizontal="center" vertical="center" wrapText="1"/>
    </xf>
    <xf numFmtId="0" fontId="72" fillId="4" borderId="7" xfId="0" applyFont="1" applyFill="1" applyBorder="1" applyAlignment="1">
      <alignment horizontal="center" vertical="center" wrapText="1"/>
    </xf>
    <xf numFmtId="0" fontId="72" fillId="4" borderId="25" xfId="0" applyFont="1" applyFill="1" applyBorder="1" applyAlignment="1">
      <alignment horizontal="center" vertical="center" wrapText="1"/>
    </xf>
    <xf numFmtId="0" fontId="72" fillId="4" borderId="20" xfId="0" applyFont="1" applyFill="1" applyBorder="1" applyAlignment="1">
      <alignment horizontal="center" vertical="center" wrapText="1"/>
    </xf>
    <xf numFmtId="167" fontId="17" fillId="2" borderId="11" xfId="0" applyNumberFormat="1" applyFont="1" applyFill="1" applyBorder="1" applyAlignment="1" applyProtection="1">
      <alignment horizontal="left" vertical="top" wrapText="1"/>
      <protection locked="0"/>
    </xf>
    <xf numFmtId="167" fontId="17" fillId="2" borderId="25" xfId="0" applyNumberFormat="1" applyFont="1" applyFill="1" applyBorder="1" applyAlignment="1" applyProtection="1">
      <alignment horizontal="left" vertical="top" wrapText="1"/>
      <protection locked="0"/>
    </xf>
    <xf numFmtId="167" fontId="17" fillId="2" borderId="18" xfId="0" applyNumberFormat="1" applyFont="1" applyFill="1" applyBorder="1" applyAlignment="1" applyProtection="1">
      <alignment horizontal="left" vertical="top" wrapText="1"/>
      <protection locked="0"/>
    </xf>
    <xf numFmtId="167" fontId="17" fillId="2" borderId="26" xfId="0" applyNumberFormat="1" applyFont="1" applyFill="1" applyBorder="1" applyAlignment="1" applyProtection="1">
      <alignment horizontal="left" vertical="top" wrapText="1"/>
      <protection locked="0"/>
    </xf>
    <xf numFmtId="167" fontId="17" fillId="2" borderId="8" xfId="0" applyNumberFormat="1" applyFont="1" applyFill="1" applyBorder="1" applyAlignment="1" applyProtection="1">
      <alignment horizontal="left" vertical="top" wrapText="1"/>
      <protection locked="0"/>
    </xf>
    <xf numFmtId="167" fontId="17" fillId="2" borderId="41" xfId="0" applyNumberFormat="1" applyFont="1" applyFill="1" applyBorder="1" applyAlignment="1" applyProtection="1">
      <alignment horizontal="left" vertical="top" wrapText="1"/>
      <protection locked="0"/>
    </xf>
    <xf numFmtId="0" fontId="72" fillId="4" borderId="35" xfId="0" applyFont="1" applyFill="1" applyBorder="1" applyAlignment="1">
      <alignment horizontal="center" vertical="center" wrapText="1"/>
    </xf>
    <xf numFmtId="0" fontId="72" fillId="4" borderId="4" xfId="0" applyFont="1" applyFill="1" applyBorder="1" applyAlignment="1">
      <alignment horizontal="center" vertical="center" wrapText="1"/>
    </xf>
    <xf numFmtId="0" fontId="72" fillId="4" borderId="5" xfId="0" applyFont="1" applyFill="1" applyBorder="1" applyAlignment="1">
      <alignment horizontal="center" vertical="center" wrapText="1"/>
    </xf>
    <xf numFmtId="0" fontId="72" fillId="4" borderId="29" xfId="0" applyFont="1" applyFill="1" applyBorder="1" applyAlignment="1">
      <alignment horizontal="center" vertical="center" wrapText="1"/>
    </xf>
    <xf numFmtId="0" fontId="72" fillId="4" borderId="0" xfId="0" applyFont="1" applyFill="1" applyAlignment="1">
      <alignment horizontal="center" vertical="center" wrapText="1"/>
    </xf>
    <xf numFmtId="0" fontId="72" fillId="4" borderId="30" xfId="0" applyFont="1" applyFill="1" applyBorder="1" applyAlignment="1">
      <alignment horizontal="center" vertical="center" wrapText="1"/>
    </xf>
    <xf numFmtId="0" fontId="17" fillId="2" borderId="11" xfId="0" applyFont="1" applyFill="1" applyBorder="1" applyAlignment="1" applyProtection="1">
      <alignment horizontal="left" vertical="top" wrapText="1"/>
      <protection locked="0"/>
    </xf>
    <xf numFmtId="0" fontId="17" fillId="2" borderId="12" xfId="0" applyFont="1" applyFill="1" applyBorder="1" applyAlignment="1" applyProtection="1">
      <alignment horizontal="left" vertical="top" wrapText="1"/>
      <protection locked="0"/>
    </xf>
    <xf numFmtId="0" fontId="17" fillId="2" borderId="25" xfId="0" applyFont="1" applyFill="1" applyBorder="1" applyAlignment="1" applyProtection="1">
      <alignment horizontal="left" vertical="top" wrapText="1"/>
      <protection locked="0"/>
    </xf>
    <xf numFmtId="0" fontId="17" fillId="2" borderId="18"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17" fillId="2" borderId="26" xfId="0" applyFont="1" applyFill="1" applyBorder="1" applyAlignment="1" applyProtection="1">
      <alignment horizontal="left" vertical="top" wrapText="1"/>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41" xfId="0" applyFont="1" applyFill="1" applyBorder="1" applyAlignment="1" applyProtection="1">
      <alignment horizontal="left" vertical="top" wrapText="1"/>
      <protection locked="0"/>
    </xf>
    <xf numFmtId="0" fontId="72" fillId="4" borderId="3" xfId="0" applyFont="1" applyFill="1" applyBorder="1" applyAlignment="1">
      <alignment horizontal="center" vertical="center" wrapText="1"/>
    </xf>
    <xf numFmtId="0" fontId="72" fillId="4" borderId="18" xfId="0" applyFont="1" applyFill="1" applyBorder="1" applyAlignment="1">
      <alignment horizontal="center" vertical="center" wrapText="1"/>
    </xf>
    <xf numFmtId="0" fontId="72" fillId="4" borderId="32" xfId="0" applyFont="1" applyFill="1" applyBorder="1" applyAlignment="1">
      <alignment horizontal="center" vertical="center" wrapText="1"/>
    </xf>
    <xf numFmtId="0" fontId="72" fillId="4" borderId="33" xfId="0" applyFont="1" applyFill="1" applyBorder="1" applyAlignment="1">
      <alignment horizontal="center" vertical="center" wrapText="1"/>
    </xf>
    <xf numFmtId="0" fontId="60" fillId="2" borderId="28"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29"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protection locked="0"/>
    </xf>
    <xf numFmtId="0" fontId="60" fillId="2" borderId="10" xfId="0" applyFont="1" applyFill="1" applyBorder="1" applyAlignment="1" applyProtection="1">
      <alignment horizontal="center" vertical="center"/>
      <protection locked="0"/>
    </xf>
    <xf numFmtId="0" fontId="72" fillId="4" borderId="66" xfId="0" applyFont="1" applyFill="1" applyBorder="1" applyAlignment="1">
      <alignment horizontal="center" vertical="center" wrapText="1"/>
    </xf>
    <xf numFmtId="0" fontId="72" fillId="4" borderId="67" xfId="0" applyFont="1" applyFill="1" applyBorder="1" applyAlignment="1">
      <alignment horizontal="center" vertical="center" wrapText="1"/>
    </xf>
    <xf numFmtId="0" fontId="72" fillId="4" borderId="68" xfId="0" applyFont="1" applyFill="1" applyBorder="1" applyAlignment="1">
      <alignment horizontal="center" vertical="center" wrapText="1"/>
    </xf>
    <xf numFmtId="0" fontId="8" fillId="3" borderId="49" xfId="0" applyFont="1" applyFill="1" applyBorder="1" applyAlignment="1">
      <alignment horizontal="center" vertical="center" wrapText="1"/>
    </xf>
    <xf numFmtId="0" fontId="60" fillId="2" borderId="19" xfId="0" applyFont="1" applyFill="1" applyBorder="1" applyAlignment="1" applyProtection="1">
      <alignment horizontal="center" vertical="center"/>
      <protection locked="0"/>
    </xf>
    <xf numFmtId="0" fontId="60" fillId="2" borderId="21" xfId="0" applyFont="1" applyFill="1" applyBorder="1" applyAlignment="1" applyProtection="1">
      <alignment horizontal="center" vertical="center"/>
      <protection locked="0"/>
    </xf>
    <xf numFmtId="0" fontId="8" fillId="2" borderId="35" xfId="0" applyFont="1" applyFill="1" applyBorder="1" applyAlignment="1" applyProtection="1">
      <alignment horizontal="center" vertical="center" wrapText="1"/>
      <protection locked="0"/>
    </xf>
    <xf numFmtId="0" fontId="8" fillId="2" borderId="63" xfId="0"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wrapText="1"/>
      <protection locked="0"/>
    </xf>
    <xf numFmtId="0" fontId="8" fillId="2" borderId="26" xfId="0" applyFont="1" applyFill="1" applyBorder="1" applyAlignment="1" applyProtection="1">
      <alignment horizontal="center" vertical="center" wrapText="1"/>
      <protection locked="0"/>
    </xf>
    <xf numFmtId="3" fontId="8" fillId="0" borderId="32" xfId="0" applyNumberFormat="1" applyFont="1" applyBorder="1" applyAlignment="1">
      <alignment horizontal="center" vertical="center" wrapText="1"/>
    </xf>
    <xf numFmtId="0" fontId="8" fillId="0" borderId="33"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0" xfId="0" applyFont="1" applyAlignment="1">
      <alignment horizontal="center" vertical="center" wrapText="1"/>
    </xf>
    <xf numFmtId="0" fontId="8" fillId="0" borderId="26" xfId="0" applyFont="1" applyBorder="1" applyAlignment="1">
      <alignment horizontal="center" vertical="center" wrapText="1"/>
    </xf>
    <xf numFmtId="0" fontId="0" fillId="2" borderId="3"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63" xfId="0" applyFill="1" applyBorder="1" applyAlignment="1" applyProtection="1">
      <alignment horizontal="center"/>
      <protection locked="0"/>
    </xf>
    <xf numFmtId="0" fontId="0" fillId="2" borderId="18" xfId="0" applyFill="1" applyBorder="1" applyAlignment="1" applyProtection="1">
      <alignment horizontal="center"/>
      <protection locked="0"/>
    </xf>
    <xf numFmtId="0" fontId="0" fillId="2" borderId="0" xfId="0" applyFill="1" applyAlignment="1" applyProtection="1">
      <alignment horizontal="center"/>
      <protection locked="0"/>
    </xf>
    <xf numFmtId="0" fontId="0" fillId="2" borderId="26" xfId="0" applyFill="1" applyBorder="1" applyAlignment="1" applyProtection="1">
      <alignment horizontal="center"/>
      <protection locked="0"/>
    </xf>
    <xf numFmtId="169" fontId="59" fillId="2" borderId="78" xfId="0" applyNumberFormat="1" applyFont="1" applyFill="1" applyBorder="1" applyAlignment="1" applyProtection="1">
      <alignment horizontal="center" vertical="center" wrapText="1"/>
      <protection locked="0"/>
    </xf>
    <xf numFmtId="0" fontId="19" fillId="3" borderId="32" xfId="0" applyFont="1" applyFill="1" applyBorder="1" applyAlignment="1">
      <alignment horizontal="center" vertical="center"/>
    </xf>
    <xf numFmtId="0" fontId="19" fillId="3" borderId="33" xfId="0" applyFont="1" applyFill="1" applyBorder="1" applyAlignment="1">
      <alignment horizontal="center" vertical="center"/>
    </xf>
    <xf numFmtId="0" fontId="19" fillId="3" borderId="34" xfId="0" applyFont="1" applyFill="1" applyBorder="1" applyAlignment="1">
      <alignment horizontal="center" vertical="center"/>
    </xf>
    <xf numFmtId="0" fontId="0" fillId="0" borderId="14" xfId="0"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0" fillId="0" borderId="61" xfId="0" applyBorder="1" applyAlignment="1">
      <alignment horizontal="center" vertical="center"/>
    </xf>
    <xf numFmtId="0" fontId="5" fillId="0" borderId="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6" xfId="0" applyFont="1" applyBorder="1" applyAlignment="1">
      <alignment horizontal="center" vertical="center" wrapText="1"/>
    </xf>
    <xf numFmtId="0" fontId="89" fillId="0" borderId="27"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55" xfId="0" applyFont="1" applyBorder="1" applyAlignment="1" applyProtection="1">
      <alignment horizontal="center" vertical="center" wrapText="1"/>
      <protection locked="0"/>
    </xf>
    <xf numFmtId="0" fontId="5" fillId="0" borderId="54" xfId="0" applyFont="1" applyBorder="1" applyAlignment="1" applyProtection="1">
      <alignment horizontal="center" vertical="center" wrapText="1"/>
      <protection locked="0"/>
    </xf>
    <xf numFmtId="0" fontId="5" fillId="0" borderId="59" xfId="0" applyFont="1" applyBorder="1" applyAlignment="1" applyProtection="1">
      <alignment horizontal="center" vertical="center" wrapText="1"/>
      <protection locked="0"/>
    </xf>
    <xf numFmtId="0" fontId="44" fillId="0" borderId="35"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32"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60" xfId="0" applyFont="1" applyBorder="1" applyAlignment="1">
      <alignment horizontal="center" vertical="center"/>
    </xf>
    <xf numFmtId="0" fontId="8" fillId="0" borderId="54" xfId="0" applyFont="1" applyBorder="1" applyAlignment="1">
      <alignment horizontal="center" vertical="center"/>
    </xf>
    <xf numFmtId="14" fontId="10" fillId="0" borderId="17" xfId="0" applyNumberFormat="1" applyFont="1" applyBorder="1" applyAlignment="1">
      <alignment horizontal="center" vertical="center"/>
    </xf>
    <xf numFmtId="0" fontId="10" fillId="0" borderId="17" xfId="0" applyFont="1" applyBorder="1" applyAlignment="1">
      <alignment horizontal="center" vertical="center"/>
    </xf>
    <xf numFmtId="165" fontId="10" fillId="0" borderId="54" xfId="0" applyNumberFormat="1" applyFont="1" applyBorder="1" applyAlignment="1">
      <alignment horizontal="center" vertical="center"/>
    </xf>
    <xf numFmtId="165" fontId="10" fillId="0" borderId="59" xfId="0" applyNumberFormat="1" applyFont="1" applyBorder="1" applyAlignment="1">
      <alignment horizontal="center" vertical="center"/>
    </xf>
    <xf numFmtId="0" fontId="2" fillId="0" borderId="7" xfId="0" applyFont="1" applyBorder="1" applyAlignment="1">
      <alignment horizontal="center" vertical="center" wrapText="1"/>
    </xf>
    <xf numFmtId="0" fontId="0" fillId="0" borderId="11" xfId="0" applyBorder="1" applyAlignment="1">
      <alignment horizontal="left" vertical="center" wrapText="1"/>
    </xf>
    <xf numFmtId="0" fontId="0" fillId="0" borderId="25" xfId="0" applyBorder="1" applyAlignment="1">
      <alignment horizontal="left" vertical="center" wrapText="1"/>
    </xf>
    <xf numFmtId="0" fontId="0" fillId="0" borderId="8" xfId="0" applyBorder="1" applyAlignment="1">
      <alignment horizontal="left" vertical="center" wrapText="1"/>
    </xf>
    <xf numFmtId="0" fontId="0" fillId="0" borderId="41" xfId="0" applyBorder="1" applyAlignment="1">
      <alignment horizontal="left" vertical="center" wrapText="1"/>
    </xf>
    <xf numFmtId="0" fontId="42" fillId="0" borderId="7" xfId="0" applyFont="1" applyBorder="1" applyAlignment="1">
      <alignment horizontal="left" vertical="center" wrapText="1"/>
    </xf>
    <xf numFmtId="0" fontId="23" fillId="8" borderId="32" xfId="0" applyFont="1" applyFill="1" applyBorder="1" applyAlignment="1">
      <alignment horizontal="center" vertical="center" wrapText="1"/>
    </xf>
    <xf numFmtId="0" fontId="23" fillId="8" borderId="33" xfId="0" applyFont="1" applyFill="1" applyBorder="1" applyAlignment="1">
      <alignment horizontal="center" vertical="center" wrapText="1"/>
    </xf>
    <xf numFmtId="0" fontId="23" fillId="8" borderId="37" xfId="0" applyFont="1" applyFill="1" applyBorder="1" applyAlignment="1">
      <alignment horizontal="center" vertical="center" wrapText="1"/>
    </xf>
    <xf numFmtId="0" fontId="23" fillId="8" borderId="34" xfId="0" applyFont="1" applyFill="1" applyBorder="1" applyAlignment="1">
      <alignment horizontal="center" vertical="center" wrapText="1"/>
    </xf>
    <xf numFmtId="0" fontId="36" fillId="4" borderId="1" xfId="0" applyFont="1" applyFill="1" applyBorder="1" applyAlignment="1">
      <alignment horizontal="center" vertical="center" wrapText="1"/>
    </xf>
    <xf numFmtId="0" fontId="36" fillId="4" borderId="2"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6" fillId="4" borderId="53" xfId="0" applyFont="1" applyFill="1" applyBorder="1" applyAlignment="1">
      <alignment horizontal="center" vertical="center" wrapText="1"/>
    </xf>
    <xf numFmtId="0" fontId="36" fillId="4" borderId="54" xfId="0" applyFont="1" applyFill="1" applyBorder="1" applyAlignment="1">
      <alignment horizontal="center" vertical="center" wrapText="1"/>
    </xf>
    <xf numFmtId="0" fontId="36" fillId="4" borderId="52" xfId="0" applyFont="1" applyFill="1" applyBorder="1" applyAlignment="1">
      <alignment horizontal="center" vertical="center" wrapText="1"/>
    </xf>
    <xf numFmtId="0" fontId="36" fillId="4" borderId="17" xfId="0" applyFont="1" applyFill="1" applyBorder="1" applyAlignment="1">
      <alignment horizontal="center" vertical="center" wrapText="1"/>
    </xf>
    <xf numFmtId="0" fontId="36" fillId="4" borderId="59" xfId="0" applyFont="1" applyFill="1" applyBorder="1" applyAlignment="1">
      <alignment horizontal="center" vertical="center" wrapText="1"/>
    </xf>
    <xf numFmtId="0" fontId="23" fillId="6" borderId="69" xfId="0" applyFont="1" applyFill="1" applyBorder="1" applyAlignment="1">
      <alignment horizontal="center" vertical="center" wrapText="1"/>
    </xf>
    <xf numFmtId="0" fontId="23" fillId="6" borderId="70" xfId="0" applyFont="1" applyFill="1" applyBorder="1" applyAlignment="1">
      <alignment horizontal="center" vertical="center" wrapText="1"/>
    </xf>
    <xf numFmtId="0" fontId="36" fillId="8" borderId="27" xfId="0" applyFont="1" applyFill="1" applyBorder="1" applyAlignment="1">
      <alignment horizontal="center" vertical="center" wrapText="1"/>
    </xf>
    <xf numFmtId="0" fontId="36" fillId="8" borderId="7" xfId="0" applyFont="1" applyFill="1" applyBorder="1" applyAlignment="1">
      <alignment horizontal="center" vertical="center" wrapText="1"/>
    </xf>
    <xf numFmtId="0" fontId="36" fillId="8" borderId="14" xfId="0" applyFont="1" applyFill="1" applyBorder="1" applyAlignment="1">
      <alignment horizontal="center" vertical="center" wrapText="1"/>
    </xf>
    <xf numFmtId="0" fontId="36" fillId="6" borderId="67" xfId="0" applyFont="1" applyFill="1" applyBorder="1" applyAlignment="1">
      <alignment horizontal="center" vertical="center" wrapText="1"/>
    </xf>
    <xf numFmtId="0" fontId="36" fillId="6" borderId="68" xfId="0" applyFont="1" applyFill="1" applyBorder="1" applyAlignment="1">
      <alignment horizontal="center" vertical="center" wrapText="1"/>
    </xf>
    <xf numFmtId="0" fontId="36" fillId="6" borderId="29" xfId="0" applyFont="1" applyFill="1" applyBorder="1" applyAlignment="1">
      <alignment horizontal="center" vertical="center" wrapText="1"/>
    </xf>
    <xf numFmtId="0" fontId="36" fillId="6" borderId="30" xfId="0" applyFont="1" applyFill="1" applyBorder="1" applyAlignment="1">
      <alignment horizontal="center" vertical="center" wrapText="1"/>
    </xf>
    <xf numFmtId="0" fontId="36" fillId="6" borderId="32" xfId="0" applyFont="1" applyFill="1" applyBorder="1" applyAlignment="1">
      <alignment horizontal="center" vertical="center" wrapText="1"/>
    </xf>
    <xf numFmtId="0" fontId="36" fillId="6" borderId="34" xfId="0" applyFont="1" applyFill="1" applyBorder="1" applyAlignment="1">
      <alignment horizontal="center" vertical="center" wrapText="1"/>
    </xf>
    <xf numFmtId="0" fontId="36" fillId="6" borderId="74" xfId="0" applyFont="1" applyFill="1" applyBorder="1" applyAlignment="1">
      <alignment horizontal="center" vertical="center" wrapText="1"/>
    </xf>
    <xf numFmtId="0" fontId="36" fillId="6" borderId="64" xfId="0" applyFont="1" applyFill="1" applyBorder="1" applyAlignment="1">
      <alignment horizontal="center" vertical="center" wrapText="1"/>
    </xf>
    <xf numFmtId="0" fontId="36" fillId="6" borderId="65" xfId="0" applyFont="1" applyFill="1" applyBorder="1" applyAlignment="1">
      <alignment horizontal="center" vertical="center" wrapText="1"/>
    </xf>
    <xf numFmtId="0" fontId="23" fillId="6" borderId="75" xfId="0" applyFont="1" applyFill="1" applyBorder="1" applyAlignment="1">
      <alignment horizontal="center" vertical="center" wrapText="1"/>
    </xf>
    <xf numFmtId="0" fontId="23" fillId="6" borderId="23" xfId="0" applyFont="1" applyFill="1" applyBorder="1" applyAlignment="1">
      <alignment horizontal="center" vertical="center" wrapText="1"/>
    </xf>
    <xf numFmtId="0" fontId="23" fillId="6" borderId="24" xfId="0" applyFont="1" applyFill="1" applyBorder="1" applyAlignment="1">
      <alignment horizontal="center" vertical="center" wrapText="1"/>
    </xf>
    <xf numFmtId="0" fontId="34" fillId="0" borderId="7" xfId="0" applyFont="1" applyBorder="1" applyAlignment="1">
      <alignment horizontal="center" vertical="center"/>
    </xf>
    <xf numFmtId="0" fontId="36" fillId="18" borderId="7" xfId="0" applyFont="1" applyFill="1" applyBorder="1" applyAlignment="1">
      <alignment horizontal="center" vertical="center" wrapText="1"/>
    </xf>
    <xf numFmtId="0" fontId="77" fillId="8" borderId="7" xfId="0" applyFont="1" applyFill="1" applyBorder="1" applyAlignment="1">
      <alignment horizontal="center" vertical="center"/>
    </xf>
    <xf numFmtId="0" fontId="77" fillId="4" borderId="7" xfId="0" applyFont="1" applyFill="1" applyBorder="1" applyAlignment="1">
      <alignment horizontal="center" vertical="center" wrapText="1"/>
    </xf>
    <xf numFmtId="0" fontId="84" fillId="4" borderId="7" xfId="0" applyFont="1" applyFill="1" applyBorder="1" applyAlignment="1">
      <alignment horizontal="center" vertical="center" wrapText="1"/>
    </xf>
    <xf numFmtId="0" fontId="11" fillId="4" borderId="7" xfId="0" applyFont="1" applyFill="1" applyBorder="1" applyAlignment="1">
      <alignment horizontal="center" vertical="center" wrapText="1"/>
    </xf>
    <xf numFmtId="2" fontId="40" fillId="0" borderId="7" xfId="0" applyNumberFormat="1" applyFont="1" applyBorder="1" applyAlignment="1">
      <alignment horizontal="center" vertical="center" wrapText="1"/>
    </xf>
    <xf numFmtId="2" fontId="34" fillId="0" borderId="7" xfId="0" applyNumberFormat="1" applyFont="1" applyBorder="1" applyAlignment="1">
      <alignment horizontal="center" vertical="center" wrapText="1"/>
    </xf>
    <xf numFmtId="0" fontId="40" fillId="18" borderId="7" xfId="0" applyFont="1" applyFill="1" applyBorder="1" applyAlignment="1">
      <alignment horizontal="center" vertical="center"/>
    </xf>
    <xf numFmtId="2" fontId="41" fillId="18" borderId="7" xfId="3" applyNumberFormat="1" applyFont="1" applyFill="1" applyBorder="1" applyAlignment="1" applyProtection="1">
      <alignment horizontal="center" vertical="center" wrapText="1"/>
    </xf>
    <xf numFmtId="0" fontId="91" fillId="0" borderId="3" xfId="2" applyFont="1" applyFill="1" applyBorder="1" applyAlignment="1" applyProtection="1">
      <alignment horizontal="center" vertical="center" wrapText="1"/>
    </xf>
    <xf numFmtId="0" fontId="91" fillId="0" borderId="63" xfId="2" applyFont="1" applyFill="1" applyBorder="1" applyAlignment="1" applyProtection="1">
      <alignment horizontal="center" vertical="center" wrapText="1"/>
    </xf>
    <xf numFmtId="0" fontId="91" fillId="0" borderId="18" xfId="2" applyFont="1" applyFill="1" applyBorder="1" applyAlignment="1" applyProtection="1">
      <alignment horizontal="center" vertical="center" wrapText="1"/>
    </xf>
    <xf numFmtId="0" fontId="91" fillId="0" borderId="26" xfId="2" applyFont="1" applyFill="1" applyBorder="1" applyAlignment="1" applyProtection="1">
      <alignment horizontal="center" vertical="center" wrapText="1"/>
    </xf>
    <xf numFmtId="0" fontId="91" fillId="0" borderId="8" xfId="2" applyFont="1" applyFill="1" applyBorder="1" applyAlignment="1" applyProtection="1">
      <alignment horizontal="center" vertical="center" wrapText="1"/>
    </xf>
    <xf numFmtId="0" fontId="91" fillId="0" borderId="41" xfId="2" applyFont="1" applyFill="1" applyBorder="1" applyAlignment="1" applyProtection="1">
      <alignment horizontal="center" vertical="center" wrapText="1"/>
    </xf>
    <xf numFmtId="0" fontId="91" fillId="0" borderId="43" xfId="2" applyFont="1" applyBorder="1" applyAlignment="1" applyProtection="1">
      <alignment horizontal="center" vertical="center" wrapText="1"/>
    </xf>
    <xf numFmtId="0" fontId="91" fillId="0" borderId="56" xfId="2" applyFont="1" applyBorder="1" applyAlignment="1" applyProtection="1">
      <alignment horizontal="center" vertical="center"/>
    </xf>
    <xf numFmtId="0" fontId="91" fillId="0" borderId="40" xfId="2" applyFont="1" applyBorder="1" applyAlignment="1" applyProtection="1">
      <alignment horizontal="center" vertical="center"/>
    </xf>
    <xf numFmtId="0" fontId="2" fillId="0" borderId="40" xfId="0" applyFont="1" applyBorder="1" applyAlignment="1">
      <alignment horizontal="center" vertical="center" wrapText="1"/>
    </xf>
    <xf numFmtId="0" fontId="0" fillId="0" borderId="18" xfId="0" applyBorder="1" applyAlignment="1">
      <alignment horizontal="left" vertical="center" wrapText="1"/>
    </xf>
    <xf numFmtId="0" fontId="0" fillId="0" borderId="26" xfId="0" applyBorder="1" applyAlignment="1">
      <alignment horizontal="left" vertical="center" wrapText="1"/>
    </xf>
    <xf numFmtId="0" fontId="42" fillId="0" borderId="40" xfId="0" applyFont="1" applyBorder="1" applyAlignment="1">
      <alignment horizontal="left" vertical="center" wrapText="1"/>
    </xf>
    <xf numFmtId="0" fontId="40" fillId="6" borderId="7" xfId="0" applyFont="1" applyFill="1" applyBorder="1" applyAlignment="1">
      <alignment horizontal="center" vertical="center" wrapText="1"/>
    </xf>
    <xf numFmtId="0" fontId="82" fillId="0" borderId="7" xfId="0" applyFont="1" applyBorder="1" applyAlignment="1">
      <alignment horizontal="left" vertical="center" wrapText="1"/>
    </xf>
    <xf numFmtId="3" fontId="8" fillId="3" borderId="29" xfId="0" applyNumberFormat="1" applyFont="1" applyFill="1" applyBorder="1" applyAlignment="1">
      <alignment horizontal="center" vertical="center"/>
    </xf>
    <xf numFmtId="3" fontId="8" fillId="3" borderId="0" xfId="0" applyNumberFormat="1" applyFont="1" applyFill="1" applyAlignment="1">
      <alignment horizontal="center" vertical="center"/>
    </xf>
    <xf numFmtId="3" fontId="8" fillId="3" borderId="30" xfId="0" applyNumberFormat="1" applyFont="1" applyFill="1" applyBorder="1" applyAlignment="1">
      <alignment horizontal="center" vertical="center"/>
    </xf>
    <xf numFmtId="0" fontId="19" fillId="8" borderId="32" xfId="0" applyFont="1" applyFill="1" applyBorder="1" applyAlignment="1">
      <alignment horizontal="center" vertical="center"/>
    </xf>
    <xf numFmtId="0" fontId="19" fillId="8" borderId="34" xfId="0" applyFont="1" applyFill="1" applyBorder="1" applyAlignment="1">
      <alignment horizontal="center" vertical="center"/>
    </xf>
    <xf numFmtId="0" fontId="86" fillId="0" borderId="32" xfId="0" applyFont="1" applyBorder="1" applyAlignment="1">
      <alignment horizontal="left" vertical="center" wrapText="1"/>
    </xf>
    <xf numFmtId="0" fontId="86" fillId="0" borderId="33" xfId="0" applyFont="1" applyBorder="1" applyAlignment="1">
      <alignment horizontal="left" vertical="center" wrapText="1"/>
    </xf>
    <xf numFmtId="0" fontId="86" fillId="0" borderId="34" xfId="0" applyFont="1" applyBorder="1" applyAlignment="1">
      <alignment horizontal="left" vertical="center" wrapText="1"/>
    </xf>
    <xf numFmtId="0" fontId="10" fillId="0" borderId="0" xfId="0" applyFont="1" applyAlignment="1">
      <alignment horizontal="center" vertical="center"/>
    </xf>
    <xf numFmtId="165" fontId="10" fillId="0" borderId="0" xfId="0" applyNumberFormat="1" applyFont="1" applyAlignment="1">
      <alignment horizontal="center" vertical="center"/>
    </xf>
    <xf numFmtId="0" fontId="12" fillId="2" borderId="7" xfId="0" applyFont="1" applyFill="1" applyBorder="1" applyAlignment="1" applyProtection="1">
      <alignment horizontal="center" vertical="center" wrapText="1"/>
      <protection locked="0"/>
    </xf>
    <xf numFmtId="0" fontId="12" fillId="2" borderId="17" xfId="0" applyFont="1" applyFill="1" applyBorder="1" applyAlignment="1" applyProtection="1">
      <alignment horizontal="center" vertical="center" wrapText="1"/>
      <protection locked="0"/>
    </xf>
    <xf numFmtId="0" fontId="12" fillId="0" borderId="0" xfId="0" applyFont="1" applyAlignment="1">
      <alignment horizontal="left" vertical="center" wrapText="1"/>
    </xf>
    <xf numFmtId="0" fontId="12" fillId="0" borderId="30" xfId="0" applyFont="1" applyBorder="1" applyAlignment="1">
      <alignment horizontal="left" vertical="center" wrapText="1"/>
    </xf>
    <xf numFmtId="0" fontId="12" fillId="0" borderId="0" xfId="0" applyFont="1" applyAlignment="1">
      <alignment horizontal="left" vertical="center"/>
    </xf>
    <xf numFmtId="0" fontId="42" fillId="2" borderId="7" xfId="0" applyFont="1" applyFill="1" applyBorder="1" applyAlignment="1" applyProtection="1">
      <alignment horizontal="left" vertical="center" wrapText="1"/>
      <protection locked="0"/>
    </xf>
    <xf numFmtId="0" fontId="42" fillId="2" borderId="17" xfId="0" applyFont="1" applyFill="1" applyBorder="1" applyAlignment="1" applyProtection="1">
      <alignment horizontal="left" vertical="center" wrapText="1"/>
      <protection locked="0"/>
    </xf>
    <xf numFmtId="0" fontId="8" fillId="0" borderId="14" xfId="0" applyFont="1" applyBorder="1" applyAlignment="1">
      <alignment horizontal="center" vertical="center"/>
    </xf>
    <xf numFmtId="0" fontId="5" fillId="0" borderId="5" xfId="0"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 fillId="0" borderId="32" xfId="0" applyFont="1" applyBorder="1" applyAlignment="1" applyProtection="1">
      <alignment horizontal="center" vertical="center"/>
      <protection locked="0"/>
    </xf>
    <xf numFmtId="0" fontId="5" fillId="0" borderId="34" xfId="0" applyFont="1" applyBorder="1" applyAlignment="1" applyProtection="1">
      <alignment horizontal="center" vertical="center"/>
      <protection locked="0"/>
    </xf>
    <xf numFmtId="2" fontId="12" fillId="2" borderId="7" xfId="0" applyNumberFormat="1" applyFont="1" applyFill="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5" fillId="0" borderId="3" xfId="0" applyFont="1" applyBorder="1" applyAlignment="1">
      <alignment horizontal="center" vertical="center" wrapText="1"/>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12" fillId="2" borderId="14" xfId="0" applyFont="1" applyFill="1" applyBorder="1" applyAlignment="1" applyProtection="1">
      <alignment horizontal="center" vertical="center" wrapText="1"/>
      <protection locked="0"/>
    </xf>
    <xf numFmtId="0" fontId="12" fillId="2" borderId="15" xfId="0" applyFont="1" applyFill="1" applyBorder="1" applyAlignment="1" applyProtection="1">
      <alignment horizontal="center" vertical="center" wrapText="1"/>
      <protection locked="0"/>
    </xf>
    <xf numFmtId="0" fontId="12" fillId="2" borderId="27" xfId="0" applyFont="1" applyFill="1" applyBorder="1" applyAlignment="1" applyProtection="1">
      <alignment horizontal="center" vertical="center" wrapText="1"/>
      <protection locked="0"/>
    </xf>
    <xf numFmtId="0" fontId="8" fillId="0" borderId="40" xfId="0" applyFont="1" applyBorder="1" applyAlignment="1">
      <alignment horizontal="center"/>
    </xf>
    <xf numFmtId="0" fontId="8" fillId="0" borderId="60" xfId="0" applyFont="1" applyBorder="1" applyAlignment="1">
      <alignment horizontal="center"/>
    </xf>
    <xf numFmtId="0" fontId="9" fillId="0" borderId="6" xfId="0" applyFont="1" applyBorder="1" applyAlignment="1">
      <alignment horizontal="center" vertical="center"/>
    </xf>
    <xf numFmtId="0" fontId="17" fillId="0" borderId="7" xfId="0" applyFont="1" applyBorder="1"/>
    <xf numFmtId="0" fontId="17" fillId="0" borderId="19" xfId="0" applyFont="1" applyBorder="1"/>
    <xf numFmtId="0" fontId="17" fillId="0" borderId="20" xfId="0" applyFont="1" applyBorder="1"/>
    <xf numFmtId="0" fontId="19" fillId="8" borderId="6" xfId="0" applyFont="1" applyFill="1" applyBorder="1" applyAlignment="1">
      <alignment horizontal="center"/>
    </xf>
    <xf numFmtId="0" fontId="19" fillId="8" borderId="7" xfId="0" applyFont="1" applyFill="1" applyBorder="1" applyAlignment="1">
      <alignment horizontal="center"/>
    </xf>
    <xf numFmtId="0" fontId="19" fillId="8" borderId="17" xfId="0" applyFont="1" applyFill="1" applyBorder="1" applyAlignment="1">
      <alignment horizontal="center"/>
    </xf>
    <xf numFmtId="0" fontId="11" fillId="4" borderId="6"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17" xfId="0" applyFont="1" applyFill="1" applyBorder="1" applyAlignment="1">
      <alignment horizontal="center" vertical="center" wrapText="1"/>
    </xf>
    <xf numFmtId="0" fontId="0" fillId="0" borderId="29" xfId="0" applyBorder="1" applyAlignment="1">
      <alignment horizontal="left" vertical="top"/>
    </xf>
    <xf numFmtId="0" fontId="0" fillId="0" borderId="0" xfId="0" applyAlignment="1">
      <alignment horizontal="left" vertical="top"/>
    </xf>
    <xf numFmtId="0" fontId="0" fillId="0" borderId="30" xfId="0" applyBorder="1" applyAlignment="1">
      <alignment horizontal="left" vertical="top"/>
    </xf>
    <xf numFmtId="0" fontId="12" fillId="0" borderId="4" xfId="0" applyFont="1" applyBorder="1" applyAlignment="1">
      <alignment horizontal="left" vertical="top" wrapText="1"/>
    </xf>
    <xf numFmtId="0" fontId="0" fillId="0" borderId="35"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9" xfId="0" applyBorder="1" applyAlignment="1">
      <alignment horizontal="center" vertical="center"/>
    </xf>
    <xf numFmtId="0" fontId="0" fillId="0" borderId="0" xfId="0" applyAlignment="1">
      <alignment horizontal="center" vertical="center"/>
    </xf>
    <xf numFmtId="0" fontId="0" fillId="0" borderId="30"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3" fillId="0" borderId="35"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32" xfId="0" applyFont="1" applyBorder="1" applyAlignment="1">
      <alignment horizontal="center" vertical="center" wrapText="1"/>
    </xf>
    <xf numFmtId="0" fontId="16" fillId="0" borderId="33" xfId="0" applyFont="1" applyBorder="1" applyAlignment="1">
      <alignment horizontal="center" vertical="center" wrapText="1"/>
    </xf>
    <xf numFmtId="0" fontId="9" fillId="3" borderId="35"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0" fontId="9" fillId="3" borderId="29" xfId="0"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wrapText="1"/>
      <protection locked="0"/>
    </xf>
    <xf numFmtId="0" fontId="9" fillId="3" borderId="30" xfId="0" applyFont="1" applyFill="1" applyBorder="1" applyAlignment="1" applyProtection="1">
      <alignment horizontal="center" vertical="center" wrapText="1"/>
      <protection locked="0"/>
    </xf>
    <xf numFmtId="0" fontId="9" fillId="3" borderId="32" xfId="0" applyFont="1" applyFill="1" applyBorder="1" applyAlignment="1" applyProtection="1">
      <alignment horizontal="center" vertical="center" wrapText="1"/>
      <protection locked="0"/>
    </xf>
    <xf numFmtId="0" fontId="9" fillId="3" borderId="33" xfId="0" applyFont="1" applyFill="1" applyBorder="1" applyAlignment="1" applyProtection="1">
      <alignment horizontal="center" vertical="center" wrapText="1"/>
      <protection locked="0"/>
    </xf>
    <xf numFmtId="0" fontId="9" fillId="3" borderId="34" xfId="0" applyFont="1" applyFill="1" applyBorder="1" applyAlignment="1" applyProtection="1">
      <alignment horizontal="center" vertical="center" wrapText="1"/>
      <protection locked="0"/>
    </xf>
    <xf numFmtId="0" fontId="13" fillId="0" borderId="35"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0" xfId="0" applyFont="1" applyAlignment="1">
      <alignment horizontal="center" vertical="center" wrapText="1"/>
    </xf>
    <xf numFmtId="0" fontId="8" fillId="0" borderId="3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2" xfId="0" applyFont="1" applyBorder="1" applyAlignment="1">
      <alignment horizontal="center" vertical="center" wrapText="1"/>
    </xf>
    <xf numFmtId="0" fontId="45" fillId="3" borderId="35" xfId="0" applyFont="1" applyFill="1" applyBorder="1" applyAlignment="1">
      <alignment horizontal="center" vertical="center" wrapText="1"/>
    </xf>
    <xf numFmtId="0" fontId="45" fillId="3" borderId="4" xfId="0" applyFont="1" applyFill="1" applyBorder="1" applyAlignment="1">
      <alignment horizontal="center" vertical="center" wrapText="1"/>
    </xf>
    <xf numFmtId="0" fontId="45" fillId="3" borderId="5" xfId="0" applyFont="1" applyFill="1" applyBorder="1" applyAlignment="1">
      <alignment horizontal="center" vertical="center" wrapText="1"/>
    </xf>
    <xf numFmtId="0" fontId="45" fillId="3" borderId="32" xfId="0" applyFont="1" applyFill="1" applyBorder="1" applyAlignment="1">
      <alignment horizontal="center" vertical="center" wrapText="1"/>
    </xf>
    <xf numFmtId="0" fontId="45" fillId="3" borderId="33" xfId="0" applyFont="1" applyFill="1" applyBorder="1" applyAlignment="1">
      <alignment horizontal="center" vertical="center" wrapText="1"/>
    </xf>
    <xf numFmtId="0" fontId="45" fillId="3" borderId="34" xfId="0" applyFont="1" applyFill="1" applyBorder="1" applyAlignment="1">
      <alignment horizontal="center" vertical="center" wrapText="1"/>
    </xf>
    <xf numFmtId="3" fontId="9" fillId="3" borderId="32" xfId="0" applyNumberFormat="1" applyFont="1" applyFill="1" applyBorder="1" applyAlignment="1">
      <alignment horizontal="center" vertical="center"/>
    </xf>
    <xf numFmtId="3" fontId="9" fillId="3" borderId="33" xfId="0" applyNumberFormat="1" applyFont="1" applyFill="1" applyBorder="1" applyAlignment="1">
      <alignment horizontal="center" vertical="center"/>
    </xf>
    <xf numFmtId="3" fontId="9" fillId="3" borderId="34" xfId="0" applyNumberFormat="1" applyFont="1" applyFill="1" applyBorder="1" applyAlignment="1">
      <alignment horizontal="center" vertical="center"/>
    </xf>
    <xf numFmtId="0" fontId="9" fillId="3" borderId="33"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0" xfId="0" applyFont="1" applyFill="1" applyAlignment="1">
      <alignment horizontal="center" vertical="center"/>
    </xf>
    <xf numFmtId="0" fontId="9" fillId="3" borderId="30" xfId="0" applyFont="1" applyFill="1" applyBorder="1" applyAlignment="1">
      <alignment horizontal="center" vertical="center"/>
    </xf>
    <xf numFmtId="0" fontId="10" fillId="3" borderId="32" xfId="0" applyFont="1" applyFill="1" applyBorder="1" applyAlignment="1">
      <alignment horizontal="center" vertical="center" wrapText="1"/>
    </xf>
    <xf numFmtId="0" fontId="10" fillId="3" borderId="33"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33" xfId="0" applyFont="1" applyFill="1" applyBorder="1" applyAlignment="1">
      <alignment horizontal="center" vertical="center"/>
    </xf>
    <xf numFmtId="0" fontId="10" fillId="3" borderId="34" xfId="0" applyFont="1" applyFill="1" applyBorder="1" applyAlignment="1">
      <alignment horizontal="center" vertical="center"/>
    </xf>
    <xf numFmtId="0" fontId="17" fillId="3" borderId="32" xfId="0" applyFont="1" applyFill="1" applyBorder="1" applyAlignment="1">
      <alignment horizontal="center" vertical="center"/>
    </xf>
    <xf numFmtId="0" fontId="17" fillId="3" borderId="34" xfId="0" applyFont="1" applyFill="1" applyBorder="1" applyAlignment="1">
      <alignment horizontal="center" vertical="center"/>
    </xf>
    <xf numFmtId="3" fontId="17" fillId="3" borderId="32" xfId="0" applyNumberFormat="1" applyFont="1" applyFill="1" applyBorder="1" applyAlignment="1">
      <alignment horizontal="center" vertical="center"/>
    </xf>
    <xf numFmtId="3" fontId="17" fillId="3" borderId="33" xfId="0" applyNumberFormat="1" applyFont="1" applyFill="1" applyBorder="1" applyAlignment="1">
      <alignment horizontal="center" vertical="center"/>
    </xf>
    <xf numFmtId="3" fontId="17" fillId="3" borderId="34" xfId="0" applyNumberFormat="1" applyFont="1" applyFill="1" applyBorder="1" applyAlignment="1">
      <alignment horizontal="center" vertical="center"/>
    </xf>
    <xf numFmtId="0" fontId="17" fillId="3" borderId="33" xfId="0" applyFont="1" applyFill="1" applyBorder="1" applyAlignment="1">
      <alignment horizontal="center" vertical="center"/>
    </xf>
    <xf numFmtId="0" fontId="17" fillId="3" borderId="29" xfId="0" applyFont="1" applyFill="1" applyBorder="1" applyAlignment="1">
      <alignment horizontal="center" vertical="center"/>
    </xf>
    <xf numFmtId="0" fontId="17" fillId="3" borderId="0" xfId="0" applyFont="1" applyFill="1" applyAlignment="1">
      <alignment horizontal="center" vertical="center"/>
    </xf>
    <xf numFmtId="0" fontId="17" fillId="3" borderId="30" xfId="0" applyFont="1" applyFill="1" applyBorder="1" applyAlignment="1">
      <alignment horizontal="center" vertical="center"/>
    </xf>
    <xf numFmtId="166" fontId="18" fillId="0" borderId="7" xfId="0" applyNumberFormat="1" applyFont="1" applyBorder="1" applyAlignment="1">
      <alignment horizontal="center" vertical="center" wrapText="1"/>
    </xf>
    <xf numFmtId="0" fontId="9" fillId="4" borderId="7" xfId="0" applyFont="1" applyFill="1" applyBorder="1" applyAlignment="1">
      <alignment horizontal="center"/>
    </xf>
    <xf numFmtId="0" fontId="7" fillId="4" borderId="11"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26"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41"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41" xfId="0" applyFont="1" applyFill="1" applyBorder="1" applyAlignment="1">
      <alignment horizontal="center" vertical="center" wrapText="1"/>
    </xf>
    <xf numFmtId="166" fontId="18" fillId="0" borderId="14"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166" fontId="18" fillId="0" borderId="27" xfId="0" applyNumberFormat="1" applyFont="1" applyBorder="1" applyAlignment="1">
      <alignment horizontal="center" vertical="center" wrapText="1"/>
    </xf>
    <xf numFmtId="14" fontId="18" fillId="2" borderId="11" xfId="0" applyNumberFormat="1" applyFont="1" applyFill="1" applyBorder="1" applyAlignment="1" applyProtection="1">
      <alignment horizontal="center" vertical="center" wrapText="1"/>
      <protection locked="0"/>
    </xf>
    <xf numFmtId="14" fontId="18" fillId="2" borderId="25" xfId="0" applyNumberFormat="1" applyFont="1" applyFill="1" applyBorder="1" applyAlignment="1" applyProtection="1">
      <alignment horizontal="center" vertical="center" wrapText="1"/>
      <protection locked="0"/>
    </xf>
    <xf numFmtId="14" fontId="18" fillId="2" borderId="18" xfId="0" applyNumberFormat="1" applyFont="1" applyFill="1" applyBorder="1" applyAlignment="1" applyProtection="1">
      <alignment horizontal="center" vertical="center" wrapText="1"/>
      <protection locked="0"/>
    </xf>
    <xf numFmtId="14" fontId="18" fillId="2" borderId="26" xfId="0" applyNumberFormat="1" applyFont="1" applyFill="1" applyBorder="1" applyAlignment="1" applyProtection="1">
      <alignment horizontal="center" vertical="center" wrapText="1"/>
      <protection locked="0"/>
    </xf>
    <xf numFmtId="14" fontId="18" fillId="2" borderId="8" xfId="0" applyNumberFormat="1" applyFont="1" applyFill="1" applyBorder="1" applyAlignment="1" applyProtection="1">
      <alignment horizontal="center" vertical="center" wrapText="1"/>
      <protection locked="0"/>
    </xf>
    <xf numFmtId="14" fontId="18" fillId="2" borderId="41" xfId="0" applyNumberFormat="1" applyFont="1" applyFill="1" applyBorder="1" applyAlignment="1" applyProtection="1">
      <alignment horizontal="center" vertical="center" wrapText="1"/>
      <protection locked="0"/>
    </xf>
    <xf numFmtId="1" fontId="13" fillId="0" borderId="11" xfId="0" applyNumberFormat="1" applyFont="1" applyBorder="1" applyAlignment="1">
      <alignment horizontal="center" vertical="center"/>
    </xf>
    <xf numFmtId="1" fontId="13" fillId="0" borderId="25" xfId="0" applyNumberFormat="1" applyFont="1" applyBorder="1" applyAlignment="1">
      <alignment horizontal="center" vertical="center"/>
    </xf>
    <xf numFmtId="1" fontId="13" fillId="0" borderId="18" xfId="0" applyNumberFormat="1" applyFont="1" applyBorder="1" applyAlignment="1">
      <alignment horizontal="center" vertical="center"/>
    </xf>
    <xf numFmtId="1" fontId="13" fillId="0" borderId="26" xfId="0" applyNumberFormat="1" applyFont="1" applyBorder="1" applyAlignment="1">
      <alignment horizontal="center" vertical="center"/>
    </xf>
    <xf numFmtId="1" fontId="13" fillId="0" borderId="8" xfId="0" applyNumberFormat="1" applyFont="1" applyBorder="1" applyAlignment="1">
      <alignment horizontal="center" vertical="center"/>
    </xf>
    <xf numFmtId="1" fontId="13" fillId="0" borderId="41" xfId="0" applyNumberFormat="1" applyFont="1" applyBorder="1" applyAlignment="1">
      <alignment horizontal="center" vertical="center"/>
    </xf>
    <xf numFmtId="0" fontId="17" fillId="0" borderId="29" xfId="0" applyFont="1" applyBorder="1" applyAlignment="1">
      <alignment horizontal="left" vertical="center" wrapText="1"/>
    </xf>
    <xf numFmtId="0" fontId="17" fillId="0" borderId="0" xfId="0" applyFont="1" applyAlignment="1">
      <alignment horizontal="left" vertical="center" wrapText="1"/>
    </xf>
    <xf numFmtId="0" fontId="20" fillId="2" borderId="35"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center" vertical="center" wrapText="1"/>
      <protection locked="0"/>
    </xf>
    <xf numFmtId="0" fontId="20" fillId="2" borderId="32" xfId="0" applyFont="1" applyFill="1" applyBorder="1" applyAlignment="1" applyProtection="1">
      <alignment horizontal="center" vertical="center" wrapText="1"/>
      <protection locked="0"/>
    </xf>
    <xf numFmtId="0" fontId="20" fillId="2" borderId="33"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center" vertical="center" wrapText="1"/>
      <protection locked="0"/>
    </xf>
    <xf numFmtId="0" fontId="10" fillId="0" borderId="0" xfId="0" applyFont="1" applyAlignment="1">
      <alignment horizontal="center" vertical="center" wrapText="1"/>
    </xf>
    <xf numFmtId="0" fontId="10" fillId="0" borderId="30" xfId="0" applyFont="1" applyBorder="1" applyAlignment="1">
      <alignment horizontal="center" vertical="center" wrapText="1"/>
    </xf>
    <xf numFmtId="0" fontId="21" fillId="3" borderId="35" xfId="0" applyFont="1" applyFill="1" applyBorder="1" applyAlignment="1">
      <alignment horizontal="center"/>
    </xf>
    <xf numFmtId="0" fontId="21" fillId="3" borderId="4" xfId="0" applyFont="1" applyFill="1" applyBorder="1" applyAlignment="1">
      <alignment horizontal="center"/>
    </xf>
    <xf numFmtId="0" fontId="21" fillId="3" borderId="5" xfId="0" applyFont="1" applyFill="1" applyBorder="1" applyAlignment="1">
      <alignment horizontal="center"/>
    </xf>
    <xf numFmtId="14" fontId="21" fillId="2" borderId="55" xfId="0" applyNumberFormat="1" applyFont="1" applyFill="1" applyBorder="1" applyAlignment="1" applyProtection="1">
      <alignment horizontal="center"/>
      <protection locked="0"/>
    </xf>
    <xf numFmtId="14" fontId="21" fillId="2" borderId="54" xfId="0" applyNumberFormat="1" applyFont="1" applyFill="1" applyBorder="1" applyAlignment="1" applyProtection="1">
      <alignment horizontal="center"/>
      <protection locked="0"/>
    </xf>
    <xf numFmtId="14" fontId="21" fillId="2" borderId="59" xfId="0" applyNumberFormat="1" applyFont="1" applyFill="1" applyBorder="1" applyAlignment="1" applyProtection="1">
      <alignment horizontal="center"/>
      <protection locked="0"/>
    </xf>
    <xf numFmtId="0" fontId="13" fillId="4" borderId="42" xfId="0" applyFont="1" applyFill="1" applyBorder="1" applyAlignment="1">
      <alignment horizontal="center" vertical="center" wrapText="1"/>
    </xf>
    <xf numFmtId="0" fontId="13" fillId="4" borderId="43"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3" fillId="4" borderId="24" xfId="0" applyFont="1" applyFill="1" applyBorder="1" applyAlignment="1">
      <alignment horizontal="center" vertical="center" wrapText="1"/>
    </xf>
    <xf numFmtId="0" fontId="8" fillId="4" borderId="7" xfId="0" applyFont="1" applyFill="1" applyBorder="1" applyAlignment="1">
      <alignment horizontal="center" vertical="top"/>
    </xf>
    <xf numFmtId="0" fontId="19" fillId="2" borderId="7" xfId="0" applyFont="1" applyFill="1" applyBorder="1" applyAlignment="1" applyProtection="1">
      <alignment horizontal="center" vertical="center"/>
      <protection locked="0"/>
    </xf>
    <xf numFmtId="0" fontId="20" fillId="3" borderId="35"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5" xfId="0" applyFont="1" applyFill="1" applyBorder="1" applyAlignment="1">
      <alignment horizontal="center" vertical="center"/>
    </xf>
    <xf numFmtId="0" fontId="20" fillId="3" borderId="32" xfId="0" applyFont="1" applyFill="1" applyBorder="1" applyAlignment="1">
      <alignment horizontal="center" vertical="center"/>
    </xf>
    <xf numFmtId="0" fontId="20" fillId="3" borderId="33" xfId="0" applyFont="1" applyFill="1" applyBorder="1" applyAlignment="1">
      <alignment horizontal="center" vertical="center"/>
    </xf>
    <xf numFmtId="0" fontId="20" fillId="3" borderId="34" xfId="0" applyFont="1" applyFill="1" applyBorder="1" applyAlignment="1">
      <alignment horizontal="center" vertical="center"/>
    </xf>
    <xf numFmtId="0" fontId="21" fillId="2" borderId="35" xfId="0" applyFont="1" applyFill="1" applyBorder="1" applyAlignment="1" applyProtection="1">
      <alignment horizontal="center" vertical="center" wrapText="1"/>
      <protection locked="0"/>
    </xf>
    <xf numFmtId="0" fontId="21" fillId="2" borderId="4" xfId="0" applyFont="1" applyFill="1" applyBorder="1" applyAlignment="1" applyProtection="1">
      <alignment horizontal="center" vertical="center" wrapText="1"/>
      <protection locked="0"/>
    </xf>
    <xf numFmtId="0" fontId="21" fillId="2" borderId="5" xfId="0" applyFont="1" applyFill="1" applyBorder="1" applyAlignment="1" applyProtection="1">
      <alignment horizontal="center" vertical="center" wrapText="1"/>
      <protection locked="0"/>
    </xf>
    <xf numFmtId="0" fontId="21" fillId="2" borderId="32" xfId="0" applyFont="1" applyFill="1" applyBorder="1" applyAlignment="1" applyProtection="1">
      <alignment horizontal="center" vertical="center" wrapText="1"/>
      <protection locked="0"/>
    </xf>
    <xf numFmtId="0" fontId="21" fillId="2" borderId="33" xfId="0"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protection locked="0"/>
    </xf>
    <xf numFmtId="0" fontId="9" fillId="0" borderId="0" xfId="0" applyFont="1" applyAlignment="1">
      <alignment horizontal="center" vertical="center" wrapText="1"/>
    </xf>
    <xf numFmtId="0" fontId="9" fillId="0" borderId="30"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17" fillId="0" borderId="29" xfId="0" applyFont="1" applyBorder="1" applyAlignment="1">
      <alignment horizontal="left" vertical="center"/>
    </xf>
    <xf numFmtId="0" fontId="17" fillId="0" borderId="0" xfId="0" applyFont="1" applyAlignment="1">
      <alignment horizontal="left" vertical="center"/>
    </xf>
    <xf numFmtId="0" fontId="17" fillId="0" borderId="0" xfId="0" applyFont="1" applyAlignment="1">
      <alignment horizontal="center" vertical="center"/>
    </xf>
    <xf numFmtId="0" fontId="14" fillId="3" borderId="35"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9" xfId="0" applyFont="1" applyFill="1" applyBorder="1" applyAlignment="1">
      <alignment horizontal="center" vertical="center"/>
    </xf>
    <xf numFmtId="0" fontId="14" fillId="3" borderId="0" xfId="0" applyFont="1" applyFill="1" applyAlignment="1">
      <alignment horizontal="center" vertical="center"/>
    </xf>
    <xf numFmtId="0" fontId="14" fillId="3" borderId="35" xfId="0" applyFont="1" applyFill="1" applyBorder="1" applyAlignment="1">
      <alignment horizontal="left" vertical="center"/>
    </xf>
    <xf numFmtId="0" fontId="14" fillId="3" borderId="4" xfId="0" applyFont="1" applyFill="1" applyBorder="1" applyAlignment="1">
      <alignment horizontal="left" vertical="center"/>
    </xf>
    <xf numFmtId="0" fontId="14" fillId="3" borderId="29" xfId="0" applyFont="1" applyFill="1" applyBorder="1" applyAlignment="1">
      <alignment horizontal="left" vertical="center"/>
    </xf>
    <xf numFmtId="0" fontId="14" fillId="3" borderId="0" xfId="0" applyFont="1" applyFill="1" applyAlignment="1">
      <alignment horizontal="left" vertical="center"/>
    </xf>
    <xf numFmtId="0" fontId="14" fillId="3" borderId="5" xfId="0" applyFont="1" applyFill="1" applyBorder="1" applyAlignment="1">
      <alignment horizontal="center" vertical="center"/>
    </xf>
    <xf numFmtId="0" fontId="14" fillId="3" borderId="30" xfId="0" applyFont="1" applyFill="1" applyBorder="1" applyAlignment="1">
      <alignment horizontal="center" vertical="center"/>
    </xf>
    <xf numFmtId="0" fontId="9" fillId="4" borderId="14" xfId="0" applyFont="1" applyFill="1" applyBorder="1" applyAlignment="1">
      <alignment horizontal="center" vertical="center" wrapText="1"/>
    </xf>
    <xf numFmtId="0" fontId="23" fillId="2" borderId="66" xfId="0" applyFont="1" applyFill="1" applyBorder="1" applyAlignment="1" applyProtection="1">
      <alignment horizontal="center" vertical="center"/>
      <protection locked="0"/>
    </xf>
    <xf numFmtId="0" fontId="23" fillId="2" borderId="67" xfId="0" applyFont="1" applyFill="1" applyBorder="1" applyAlignment="1" applyProtection="1">
      <alignment horizontal="center" vertical="center"/>
      <protection locked="0"/>
    </xf>
    <xf numFmtId="0" fontId="23" fillId="2" borderId="68" xfId="0" applyFont="1" applyFill="1" applyBorder="1" applyAlignment="1" applyProtection="1">
      <alignment horizontal="center" vertical="center"/>
      <protection locked="0"/>
    </xf>
    <xf numFmtId="0" fontId="8" fillId="4" borderId="35"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30" xfId="0" applyFont="1" applyFill="1" applyBorder="1" applyAlignment="1">
      <alignment horizontal="center" vertical="center" wrapText="1"/>
    </xf>
    <xf numFmtId="0" fontId="8" fillId="4" borderId="32" xfId="0" applyFont="1" applyFill="1" applyBorder="1" applyAlignment="1">
      <alignment horizontal="center" vertical="center" wrapText="1"/>
    </xf>
    <xf numFmtId="0" fontId="8" fillId="4" borderId="3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7" fillId="2" borderId="35"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7" fillId="2" borderId="29" xfId="0" applyFont="1" applyFill="1" applyBorder="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0" fontId="7" fillId="2" borderId="30" xfId="0" applyFont="1" applyFill="1" applyBorder="1" applyAlignment="1" applyProtection="1">
      <alignment horizontal="center" vertical="center" wrapText="1"/>
      <protection locked="0"/>
    </xf>
    <xf numFmtId="0" fontId="7" fillId="2" borderId="32" xfId="0" applyFont="1" applyFill="1" applyBorder="1" applyAlignment="1" applyProtection="1">
      <alignment horizontal="center" vertical="center" wrapText="1"/>
      <protection locked="0"/>
    </xf>
    <xf numFmtId="0" fontId="7" fillId="2" borderId="33" xfId="0" applyFont="1" applyFill="1" applyBorder="1" applyAlignment="1" applyProtection="1">
      <alignment horizontal="center" vertical="center" wrapText="1"/>
      <protection locked="0"/>
    </xf>
    <xf numFmtId="0" fontId="7" fillId="2" borderId="34" xfId="0" applyFont="1" applyFill="1" applyBorder="1" applyAlignment="1" applyProtection="1">
      <alignment horizontal="center" vertical="center" wrapText="1"/>
      <protection locked="0"/>
    </xf>
    <xf numFmtId="0" fontId="17" fillId="2" borderId="35" xfId="0" applyFont="1" applyFill="1" applyBorder="1" applyAlignment="1" applyProtection="1">
      <alignment horizontal="center"/>
      <protection locked="0"/>
    </xf>
    <xf numFmtId="0" fontId="17" fillId="2" borderId="4" xfId="0" applyFont="1" applyFill="1" applyBorder="1" applyAlignment="1" applyProtection="1">
      <alignment horizontal="center"/>
      <protection locked="0"/>
    </xf>
    <xf numFmtId="0" fontId="17" fillId="2" borderId="5" xfId="0" applyFont="1" applyFill="1" applyBorder="1" applyAlignment="1" applyProtection="1">
      <alignment horizontal="center"/>
      <protection locked="0"/>
    </xf>
    <xf numFmtId="0" fontId="17" fillId="2" borderId="29" xfId="0" applyFont="1" applyFill="1" applyBorder="1" applyAlignment="1" applyProtection="1">
      <alignment horizontal="center"/>
      <protection locked="0"/>
    </xf>
    <xf numFmtId="0" fontId="17" fillId="2" borderId="0" xfId="0" applyFont="1" applyFill="1" applyAlignment="1" applyProtection="1">
      <alignment horizontal="center"/>
      <protection locked="0"/>
    </xf>
    <xf numFmtId="0" fontId="17" fillId="2" borderId="30" xfId="0" applyFont="1" applyFill="1" applyBorder="1" applyAlignment="1" applyProtection="1">
      <alignment horizontal="center"/>
      <protection locked="0"/>
    </xf>
    <xf numFmtId="0" fontId="17" fillId="2" borderId="32" xfId="0" applyFont="1" applyFill="1" applyBorder="1" applyAlignment="1" applyProtection="1">
      <alignment horizontal="center"/>
      <protection locked="0"/>
    </xf>
    <xf numFmtId="0" fontId="17" fillId="2" borderId="33" xfId="0" applyFont="1" applyFill="1" applyBorder="1" applyAlignment="1" applyProtection="1">
      <alignment horizontal="center"/>
      <protection locked="0"/>
    </xf>
    <xf numFmtId="0" fontId="17" fillId="2" borderId="34" xfId="0" applyFont="1" applyFill="1" applyBorder="1" applyAlignment="1" applyProtection="1">
      <alignment horizontal="center"/>
      <protection locked="0"/>
    </xf>
    <xf numFmtId="0" fontId="22" fillId="3" borderId="35"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22" fillId="2" borderId="32" xfId="0" applyFont="1" applyFill="1" applyBorder="1" applyAlignment="1" applyProtection="1">
      <alignment horizontal="center" vertical="top"/>
      <protection locked="0"/>
    </xf>
    <xf numFmtId="0" fontId="22" fillId="2" borderId="33" xfId="0" applyFont="1" applyFill="1" applyBorder="1" applyAlignment="1" applyProtection="1">
      <alignment horizontal="center" vertical="top"/>
      <protection locked="0"/>
    </xf>
    <xf numFmtId="0" fontId="22" fillId="2" borderId="34" xfId="0" applyFont="1" applyFill="1" applyBorder="1" applyAlignment="1" applyProtection="1">
      <alignment horizontal="center" vertical="top"/>
      <protection locked="0"/>
    </xf>
    <xf numFmtId="0" fontId="14" fillId="3" borderId="35" xfId="0" applyFont="1" applyFill="1" applyBorder="1" applyAlignment="1">
      <alignment vertical="center"/>
    </xf>
    <xf numFmtId="0" fontId="14" fillId="3" borderId="4" xfId="0" applyFont="1" applyFill="1" applyBorder="1" applyAlignment="1">
      <alignment vertical="center"/>
    </xf>
    <xf numFmtId="0" fontId="14" fillId="3" borderId="29" xfId="0" applyFont="1" applyFill="1" applyBorder="1" applyAlignment="1">
      <alignment vertical="center"/>
    </xf>
    <xf numFmtId="0" fontId="14" fillId="3" borderId="0" xfId="0" applyFont="1" applyFill="1" applyAlignment="1">
      <alignment vertical="center"/>
    </xf>
    <xf numFmtId="0" fontId="14" fillId="3" borderId="4" xfId="0" applyFont="1" applyFill="1" applyBorder="1" applyAlignment="1">
      <alignment horizontal="center" vertical="top"/>
    </xf>
    <xf numFmtId="0" fontId="14" fillId="3" borderId="5" xfId="0" applyFont="1" applyFill="1" applyBorder="1" applyAlignment="1">
      <alignment horizontal="center" vertical="top"/>
    </xf>
    <xf numFmtId="0" fontId="14" fillId="3" borderId="0" xfId="0" applyFont="1" applyFill="1" applyAlignment="1">
      <alignment horizontal="center" vertical="top"/>
    </xf>
    <xf numFmtId="0" fontId="14" fillId="3" borderId="30" xfId="0" applyFont="1" applyFill="1" applyBorder="1" applyAlignment="1">
      <alignment horizontal="center" vertical="top"/>
    </xf>
    <xf numFmtId="0" fontId="14" fillId="3" borderId="32" xfId="0" applyFont="1" applyFill="1" applyBorder="1" applyAlignment="1">
      <alignment vertical="center"/>
    </xf>
    <xf numFmtId="0" fontId="14" fillId="3" borderId="33" xfId="0" applyFont="1" applyFill="1" applyBorder="1" applyAlignment="1">
      <alignment vertical="center"/>
    </xf>
    <xf numFmtId="0" fontId="14" fillId="3" borderId="33" xfId="0" applyFont="1" applyFill="1" applyBorder="1" applyAlignment="1">
      <alignment horizontal="center" vertical="top"/>
    </xf>
    <xf numFmtId="0" fontId="14" fillId="3" borderId="34" xfId="0" applyFont="1" applyFill="1" applyBorder="1" applyAlignment="1">
      <alignment horizontal="center" vertical="top"/>
    </xf>
    <xf numFmtId="0" fontId="14" fillId="3" borderId="32" xfId="0" applyFont="1" applyFill="1" applyBorder="1" applyAlignment="1">
      <alignment horizontal="left" vertical="center"/>
    </xf>
    <xf numFmtId="0" fontId="14" fillId="3" borderId="33" xfId="0" applyFont="1" applyFill="1" applyBorder="1" applyAlignment="1">
      <alignment horizontal="left" vertical="center"/>
    </xf>
    <xf numFmtId="0" fontId="27" fillId="3" borderId="22" xfId="0" applyFont="1" applyFill="1" applyBorder="1" applyAlignment="1">
      <alignment horizontal="left" vertical="center"/>
    </xf>
    <xf numFmtId="0" fontId="27" fillId="3" borderId="23" xfId="0" applyFont="1" applyFill="1" applyBorder="1" applyAlignment="1">
      <alignment horizontal="left" vertical="center"/>
    </xf>
    <xf numFmtId="0" fontId="27" fillId="3" borderId="24" xfId="0" applyFont="1" applyFill="1" applyBorder="1" applyAlignment="1">
      <alignment horizontal="left" vertical="center"/>
    </xf>
    <xf numFmtId="0" fontId="24" fillId="3" borderId="22" xfId="0" applyFont="1" applyFill="1" applyBorder="1" applyAlignment="1">
      <alignment horizontal="center" vertical="center"/>
    </xf>
    <xf numFmtId="0" fontId="28" fillId="0" borderId="24" xfId="0" applyFont="1" applyBorder="1"/>
    <xf numFmtId="0" fontId="27" fillId="3" borderId="22" xfId="0" applyFont="1" applyFill="1" applyBorder="1" applyAlignment="1">
      <alignment horizontal="left" vertical="center" wrapText="1"/>
    </xf>
    <xf numFmtId="0" fontId="27" fillId="3" borderId="23" xfId="0" applyFont="1" applyFill="1" applyBorder="1" applyAlignment="1">
      <alignment horizontal="left" vertical="center" wrapText="1"/>
    </xf>
    <xf numFmtId="0" fontId="27" fillId="3" borderId="24" xfId="0" applyFont="1" applyFill="1" applyBorder="1" applyAlignment="1">
      <alignment horizontal="left" vertical="center" wrapText="1"/>
    </xf>
    <xf numFmtId="0" fontId="27" fillId="3" borderId="35" xfId="0" applyFont="1" applyFill="1" applyBorder="1" applyAlignment="1">
      <alignment horizontal="left" vertical="center" wrapText="1"/>
    </xf>
    <xf numFmtId="0" fontId="27" fillId="3" borderId="4"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32" xfId="0" applyFont="1" applyFill="1" applyBorder="1" applyAlignment="1">
      <alignment horizontal="left" vertical="center" wrapText="1"/>
    </xf>
    <xf numFmtId="0" fontId="27" fillId="3" borderId="33" xfId="0" applyFont="1" applyFill="1" applyBorder="1" applyAlignment="1">
      <alignment horizontal="left" vertical="center" wrapText="1"/>
    </xf>
    <xf numFmtId="0" fontId="27" fillId="3" borderId="34" xfId="0" applyFont="1" applyFill="1" applyBorder="1" applyAlignment="1">
      <alignment horizontal="left" vertical="center" wrapText="1"/>
    </xf>
    <xf numFmtId="0" fontId="24" fillId="3" borderId="35"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32" xfId="0" applyFont="1" applyFill="1" applyBorder="1" applyAlignment="1">
      <alignment horizontal="center" vertical="center"/>
    </xf>
    <xf numFmtId="0" fontId="24" fillId="3" borderId="34" xfId="0" applyFont="1" applyFill="1" applyBorder="1" applyAlignment="1">
      <alignment horizontal="center" vertical="center"/>
    </xf>
    <xf numFmtId="0" fontId="24" fillId="3" borderId="0" xfId="0" applyFont="1" applyFill="1" applyAlignment="1">
      <alignment horizontal="center"/>
    </xf>
    <xf numFmtId="0" fontId="9" fillId="8" borderId="22" xfId="0" applyFont="1" applyFill="1" applyBorder="1" applyAlignment="1">
      <alignment horizontal="center" vertical="center"/>
    </xf>
    <xf numFmtId="0" fontId="9" fillId="8" borderId="23" xfId="0" applyFont="1" applyFill="1" applyBorder="1" applyAlignment="1">
      <alignment horizontal="center" vertical="center"/>
    </xf>
    <xf numFmtId="0" fontId="9" fillId="8" borderId="24" xfId="0" applyFont="1" applyFill="1" applyBorder="1" applyAlignment="1">
      <alignment horizontal="center" vertical="center"/>
    </xf>
    <xf numFmtId="0" fontId="26" fillId="8" borderId="22" xfId="0" applyFont="1" applyFill="1" applyBorder="1" applyAlignment="1">
      <alignment horizontal="center"/>
    </xf>
    <xf numFmtId="0" fontId="0" fillId="0" borderId="24" xfId="0" applyBorder="1"/>
    <xf numFmtId="0" fontId="17" fillId="3" borderId="35" xfId="0" applyFont="1" applyFill="1" applyBorder="1" applyAlignment="1">
      <alignment horizontal="center"/>
    </xf>
    <xf numFmtId="0" fontId="17" fillId="3" borderId="4" xfId="0" applyFont="1" applyFill="1" applyBorder="1" applyAlignment="1">
      <alignment horizontal="center"/>
    </xf>
    <xf numFmtId="0" fontId="17" fillId="3" borderId="5" xfId="0" applyFont="1" applyFill="1" applyBorder="1" applyAlignment="1">
      <alignment horizontal="center"/>
    </xf>
    <xf numFmtId="0" fontId="17" fillId="3" borderId="32" xfId="0" applyFont="1" applyFill="1" applyBorder="1" applyAlignment="1">
      <alignment horizontal="center"/>
    </xf>
    <xf numFmtId="0" fontId="17" fillId="3" borderId="33" xfId="0" applyFont="1" applyFill="1" applyBorder="1" applyAlignment="1">
      <alignment horizontal="center"/>
    </xf>
    <xf numFmtId="0" fontId="17" fillId="3" borderId="34" xfId="0" applyFont="1" applyFill="1" applyBorder="1" applyAlignment="1">
      <alignment horizontal="center"/>
    </xf>
    <xf numFmtId="0" fontId="27" fillId="3" borderId="35"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3" borderId="5" xfId="0" applyFont="1" applyFill="1" applyBorder="1" applyAlignment="1">
      <alignment horizontal="center" vertical="center" wrapText="1"/>
    </xf>
    <xf numFmtId="0" fontId="27" fillId="3" borderId="32" xfId="0" applyFont="1" applyFill="1" applyBorder="1" applyAlignment="1">
      <alignment horizontal="center" vertical="center" wrapText="1"/>
    </xf>
    <xf numFmtId="0" fontId="27" fillId="3" borderId="33" xfId="0" applyFont="1" applyFill="1" applyBorder="1" applyAlignment="1">
      <alignment horizontal="center" vertical="center" wrapText="1"/>
    </xf>
    <xf numFmtId="0" fontId="27" fillId="3" borderId="34" xfId="0" applyFont="1" applyFill="1" applyBorder="1" applyAlignment="1">
      <alignment horizontal="center" vertical="center" wrapText="1"/>
    </xf>
    <xf numFmtId="2" fontId="72" fillId="0" borderId="11" xfId="1" applyNumberFormat="1" applyFont="1" applyFill="1" applyBorder="1" applyAlignment="1" applyProtection="1">
      <alignment horizontal="center" vertical="center" wrapText="1"/>
    </xf>
    <xf numFmtId="2" fontId="72" fillId="0" borderId="25" xfId="1" applyNumberFormat="1" applyFont="1" applyFill="1" applyBorder="1" applyAlignment="1" applyProtection="1">
      <alignment horizontal="center" vertical="center" wrapText="1"/>
    </xf>
    <xf numFmtId="2" fontId="72" fillId="0" borderId="18" xfId="1" applyNumberFormat="1" applyFont="1" applyFill="1" applyBorder="1" applyAlignment="1" applyProtection="1">
      <alignment horizontal="center" vertical="center" wrapText="1"/>
    </xf>
    <xf numFmtId="2" fontId="72" fillId="0" borderId="26" xfId="1" applyNumberFormat="1" applyFont="1" applyFill="1" applyBorder="1" applyAlignment="1" applyProtection="1">
      <alignment horizontal="center" vertical="center" wrapText="1"/>
    </xf>
    <xf numFmtId="2" fontId="72" fillId="0" borderId="8" xfId="1" applyNumberFormat="1" applyFont="1" applyFill="1" applyBorder="1" applyAlignment="1" applyProtection="1">
      <alignment horizontal="center" vertical="center" wrapText="1"/>
    </xf>
    <xf numFmtId="2" fontId="72" fillId="0" borderId="41" xfId="1" applyNumberFormat="1" applyFont="1" applyFill="1" applyBorder="1" applyAlignment="1" applyProtection="1">
      <alignment horizontal="center" vertical="center" wrapText="1"/>
    </xf>
    <xf numFmtId="0" fontId="18" fillId="19" borderId="11" xfId="0" applyFont="1" applyFill="1" applyBorder="1" applyAlignment="1">
      <alignment horizontal="center" vertical="center" wrapText="1"/>
    </xf>
    <xf numFmtId="0" fontId="18" fillId="19" borderId="13" xfId="0" applyFont="1" applyFill="1" applyBorder="1" applyAlignment="1">
      <alignment horizontal="center" vertical="center" wrapText="1"/>
    </xf>
    <xf numFmtId="0" fontId="18" fillId="19" borderId="18" xfId="0" applyFont="1" applyFill="1" applyBorder="1" applyAlignment="1">
      <alignment horizontal="center" vertical="center" wrapText="1"/>
    </xf>
    <xf numFmtId="0" fontId="18" fillId="19" borderId="30" xfId="0" applyFont="1" applyFill="1" applyBorder="1" applyAlignment="1">
      <alignment horizontal="center" vertical="center" wrapText="1"/>
    </xf>
    <xf numFmtId="0" fontId="18" fillId="19" borderId="8" xfId="0" applyFont="1" applyFill="1" applyBorder="1" applyAlignment="1">
      <alignment horizontal="center" vertical="center" wrapText="1"/>
    </xf>
    <xf numFmtId="0" fontId="18" fillId="19" borderId="10" xfId="0" applyFont="1" applyFill="1" applyBorder="1" applyAlignment="1">
      <alignment horizontal="center" vertical="center" wrapText="1"/>
    </xf>
    <xf numFmtId="3" fontId="10" fillId="3" borderId="32" xfId="0" applyNumberFormat="1" applyFont="1" applyFill="1" applyBorder="1" applyAlignment="1">
      <alignment horizontal="center" vertical="center"/>
    </xf>
    <xf numFmtId="3" fontId="10" fillId="3" borderId="33" xfId="0" applyNumberFormat="1" applyFont="1" applyFill="1" applyBorder="1" applyAlignment="1">
      <alignment horizontal="center" vertical="center"/>
    </xf>
    <xf numFmtId="3" fontId="10" fillId="3" borderId="34" xfId="0" applyNumberFormat="1" applyFont="1" applyFill="1" applyBorder="1" applyAlignment="1">
      <alignment horizontal="center" vertical="center"/>
    </xf>
    <xf numFmtId="0" fontId="10" fillId="3" borderId="0" xfId="0" applyFont="1" applyFill="1" applyAlignment="1">
      <alignment horizontal="center" vertical="center"/>
    </xf>
    <xf numFmtId="0" fontId="10" fillId="3" borderId="30" xfId="0" applyFont="1" applyFill="1" applyBorder="1" applyAlignment="1">
      <alignment horizontal="center" vertical="center"/>
    </xf>
    <xf numFmtId="0" fontId="10" fillId="3" borderId="29" xfId="0" applyFont="1" applyFill="1" applyBorder="1" applyAlignment="1">
      <alignment horizontal="center" vertical="center"/>
    </xf>
    <xf numFmtId="0" fontId="9" fillId="4" borderId="17" xfId="0" applyFont="1" applyFill="1" applyBorder="1" applyAlignment="1">
      <alignment horizontal="center" vertical="center" wrapText="1"/>
    </xf>
    <xf numFmtId="0" fontId="19" fillId="8" borderId="31" xfId="0" applyFont="1" applyFill="1" applyBorder="1" applyAlignment="1">
      <alignment horizontal="center"/>
    </xf>
    <xf numFmtId="0" fontId="19" fillId="8" borderId="9" xfId="0" applyFont="1" applyFill="1" applyBorder="1" applyAlignment="1">
      <alignment horizontal="center"/>
    </xf>
    <xf numFmtId="0" fontId="19" fillId="8" borderId="10" xfId="0" applyFont="1" applyFill="1" applyBorder="1" applyAlignment="1">
      <alignment horizontal="center"/>
    </xf>
    <xf numFmtId="0" fontId="9" fillId="4" borderId="17" xfId="0" applyFont="1" applyFill="1" applyBorder="1" applyAlignment="1">
      <alignment horizontal="center"/>
    </xf>
    <xf numFmtId="0" fontId="63" fillId="0" borderId="3" xfId="0" applyFont="1" applyBorder="1" applyAlignment="1">
      <alignment horizontal="center" vertical="center" wrapText="1"/>
    </xf>
    <xf numFmtId="0" fontId="63" fillId="0" borderId="4" xfId="0" applyFont="1" applyBorder="1" applyAlignment="1">
      <alignment horizontal="center" vertical="center" wrapText="1"/>
    </xf>
    <xf numFmtId="0" fontId="63" fillId="0" borderId="18" xfId="0" applyFont="1" applyBorder="1" applyAlignment="1">
      <alignment horizontal="center" vertical="center" wrapText="1"/>
    </xf>
    <xf numFmtId="0" fontId="63" fillId="0" borderId="0" xfId="0" applyFont="1" applyAlignment="1">
      <alignment horizontal="center" vertical="center" wrapText="1"/>
    </xf>
    <xf numFmtId="0" fontId="89" fillId="0" borderId="5" xfId="0" applyFont="1" applyBorder="1" applyAlignment="1" applyProtection="1">
      <alignment horizontal="center" vertical="center" wrapText="1"/>
      <protection locked="0"/>
    </xf>
    <xf numFmtId="0" fontId="89" fillId="0" borderId="29" xfId="0" applyFont="1" applyBorder="1" applyAlignment="1" applyProtection="1">
      <alignment horizontal="center" vertical="center" wrapText="1"/>
      <protection locked="0"/>
    </xf>
    <xf numFmtId="0" fontId="89" fillId="0" borderId="30" xfId="0" applyFont="1" applyBorder="1" applyAlignment="1" applyProtection="1">
      <alignment horizontal="center" vertical="center" wrapText="1"/>
      <protection locked="0"/>
    </xf>
    <xf numFmtId="0" fontId="89" fillId="0" borderId="0" xfId="0" applyFont="1" applyAlignment="1" applyProtection="1">
      <alignment horizontal="center" vertical="center" wrapText="1"/>
      <protection locked="0"/>
    </xf>
    <xf numFmtId="0" fontId="89" fillId="0" borderId="33" xfId="0" applyFont="1" applyBorder="1" applyAlignment="1" applyProtection="1">
      <alignment horizontal="center" vertical="center" wrapText="1"/>
      <protection locked="0"/>
    </xf>
    <xf numFmtId="0" fontId="89" fillId="0" borderId="34" xfId="0" applyFont="1" applyBorder="1" applyAlignment="1" applyProtection="1">
      <alignment horizontal="center" vertical="center" wrapText="1"/>
      <protection locked="0"/>
    </xf>
    <xf numFmtId="0" fontId="44" fillId="0" borderId="18" xfId="0" applyFont="1" applyBorder="1" applyAlignment="1">
      <alignment horizontal="center" vertical="center" wrapText="1"/>
    </xf>
    <xf numFmtId="0" fontId="44" fillId="0" borderId="0" xfId="0" applyFont="1" applyAlignment="1">
      <alignment horizontal="center" vertical="center" wrapText="1"/>
    </xf>
    <xf numFmtId="14" fontId="8" fillId="0" borderId="14" xfId="0" applyNumberFormat="1" applyFont="1" applyBorder="1" applyAlignment="1">
      <alignment horizontal="center" vertical="center"/>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10" fillId="0" borderId="34" xfId="0" applyFont="1" applyBorder="1" applyAlignment="1">
      <alignment horizontal="center" vertical="center"/>
    </xf>
    <xf numFmtId="0" fontId="10" fillId="3" borderId="35"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49"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73" fillId="4" borderId="29" xfId="0" applyFont="1" applyFill="1" applyBorder="1" applyAlignment="1">
      <alignment horizontal="center" vertical="center" wrapText="1"/>
    </xf>
    <xf numFmtId="0" fontId="73" fillId="4" borderId="0" xfId="0" applyFont="1" applyFill="1" applyAlignment="1">
      <alignment horizontal="center" vertical="center" wrapText="1"/>
    </xf>
    <xf numFmtId="0" fontId="73" fillId="4" borderId="26" xfId="0" applyFont="1" applyFill="1" applyBorder="1" applyAlignment="1">
      <alignment horizontal="center" vertical="center" wrapText="1"/>
    </xf>
    <xf numFmtId="0" fontId="73" fillId="4" borderId="40" xfId="0" applyFont="1" applyFill="1" applyBorder="1" applyAlignment="1">
      <alignment horizontal="center" vertical="center" wrapText="1"/>
    </xf>
    <xf numFmtId="0" fontId="73" fillId="4" borderId="7" xfId="0" applyFont="1" applyFill="1" applyBorder="1" applyAlignment="1">
      <alignment horizontal="center" vertical="center" wrapText="1"/>
    </xf>
    <xf numFmtId="0" fontId="73" fillId="4" borderId="40" xfId="0" applyFont="1" applyFill="1" applyBorder="1" applyAlignment="1">
      <alignment horizontal="center" vertical="center"/>
    </xf>
    <xf numFmtId="0" fontId="73" fillId="4" borderId="60" xfId="0" applyFont="1" applyFill="1" applyBorder="1" applyAlignment="1">
      <alignment horizontal="center" vertical="center"/>
    </xf>
    <xf numFmtId="0" fontId="73" fillId="4" borderId="7" xfId="0" applyFont="1" applyFill="1" applyBorder="1" applyAlignment="1">
      <alignment horizontal="center" vertical="center"/>
    </xf>
    <xf numFmtId="0" fontId="73" fillId="4" borderId="17" xfId="0" applyFont="1" applyFill="1" applyBorder="1" applyAlignment="1">
      <alignment horizontal="center" vertical="center"/>
    </xf>
    <xf numFmtId="0" fontId="0" fillId="2" borderId="11" xfId="0" applyFill="1" applyBorder="1" applyAlignment="1" applyProtection="1">
      <alignment horizontal="center" vertical="center" wrapText="1"/>
      <protection locked="0"/>
    </xf>
    <xf numFmtId="0" fontId="0" fillId="2" borderId="12" xfId="0" applyFill="1" applyBorder="1" applyAlignment="1" applyProtection="1">
      <alignment horizontal="center" vertical="center" wrapText="1"/>
      <protection locked="0"/>
    </xf>
    <xf numFmtId="0" fontId="0" fillId="2" borderId="25" xfId="0" applyFill="1" applyBorder="1" applyAlignment="1" applyProtection="1">
      <alignment horizontal="center" vertical="center" wrapText="1"/>
      <protection locked="0"/>
    </xf>
    <xf numFmtId="0" fontId="0" fillId="2" borderId="18" xfId="0"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2" borderId="26" xfId="0" applyFill="1" applyBorder="1" applyAlignment="1" applyProtection="1">
      <alignment horizontal="center" vertical="center" wrapText="1"/>
      <protection locked="0"/>
    </xf>
    <xf numFmtId="49" fontId="14" fillId="2" borderId="7" xfId="0" applyNumberFormat="1" applyFont="1" applyFill="1" applyBorder="1" applyAlignment="1" applyProtection="1">
      <alignment horizontal="left" vertical="top" wrapText="1"/>
      <protection locked="0"/>
    </xf>
    <xf numFmtId="0" fontId="14" fillId="2" borderId="7" xfId="0" applyFont="1" applyFill="1" applyBorder="1" applyAlignment="1" applyProtection="1">
      <alignment horizontal="center" vertical="top" wrapText="1"/>
      <protection locked="0"/>
    </xf>
    <xf numFmtId="0" fontId="14" fillId="2" borderId="17" xfId="0" applyFont="1" applyFill="1" applyBorder="1" applyAlignment="1" applyProtection="1">
      <alignment horizontal="center" vertical="top" wrapText="1"/>
      <protection locked="0"/>
    </xf>
    <xf numFmtId="0" fontId="14" fillId="2" borderId="11" xfId="0" applyFont="1" applyFill="1" applyBorder="1" applyAlignment="1" applyProtection="1">
      <alignment horizontal="left" vertical="center" wrapText="1"/>
      <protection locked="0"/>
    </xf>
    <xf numFmtId="0" fontId="14" fillId="2" borderId="12" xfId="0" applyFont="1" applyFill="1" applyBorder="1" applyAlignment="1" applyProtection="1">
      <alignment horizontal="left" vertical="center" wrapText="1"/>
      <protection locked="0"/>
    </xf>
    <xf numFmtId="0" fontId="14" fillId="2" borderId="25" xfId="0" applyFont="1" applyFill="1" applyBorder="1" applyAlignment="1" applyProtection="1">
      <alignment horizontal="left" vertical="center" wrapText="1"/>
      <protection locked="0"/>
    </xf>
    <xf numFmtId="0" fontId="14" fillId="2" borderId="8" xfId="0" applyFont="1" applyFill="1" applyBorder="1" applyAlignment="1" applyProtection="1">
      <alignment horizontal="left" vertical="center" wrapText="1"/>
      <protection locked="0"/>
    </xf>
    <xf numFmtId="0" fontId="14" fillId="2" borderId="9" xfId="0" applyFont="1" applyFill="1" applyBorder="1" applyAlignment="1" applyProtection="1">
      <alignment horizontal="left" vertical="center" wrapText="1"/>
      <protection locked="0"/>
    </xf>
    <xf numFmtId="0" fontId="14" fillId="2" borderId="41" xfId="0" applyFont="1" applyFill="1" applyBorder="1" applyAlignment="1" applyProtection="1">
      <alignment horizontal="left" vertical="center" wrapText="1"/>
      <protection locked="0"/>
    </xf>
    <xf numFmtId="0" fontId="48" fillId="2" borderId="7" xfId="0" applyFont="1" applyFill="1" applyBorder="1" applyAlignment="1" applyProtection="1">
      <alignment horizontal="center" vertical="top" wrapText="1"/>
      <protection locked="0"/>
    </xf>
    <xf numFmtId="0" fontId="48" fillId="2" borderId="17" xfId="0" applyFont="1" applyFill="1" applyBorder="1" applyAlignment="1" applyProtection="1">
      <alignment horizontal="center" vertical="top" wrapText="1"/>
      <protection locked="0"/>
    </xf>
    <xf numFmtId="0" fontId="17" fillId="2" borderId="7" xfId="0" applyFont="1" applyFill="1" applyBorder="1" applyAlignment="1" applyProtection="1">
      <alignment horizontal="center" vertical="top" wrapText="1"/>
      <protection locked="0"/>
    </xf>
    <xf numFmtId="49" fontId="14" fillId="2" borderId="7" xfId="0" applyNumberFormat="1" applyFont="1" applyFill="1" applyBorder="1" applyAlignment="1" applyProtection="1">
      <alignment horizontal="center" vertical="top" wrapText="1"/>
      <protection locked="0"/>
    </xf>
    <xf numFmtId="0" fontId="8" fillId="2" borderId="11" xfId="0" applyFont="1" applyFill="1" applyBorder="1" applyAlignment="1" applyProtection="1">
      <alignment horizontal="center" vertical="center" wrapText="1"/>
      <protection locked="0"/>
    </xf>
    <xf numFmtId="0" fontId="8" fillId="2" borderId="12" xfId="0" applyFont="1" applyFill="1" applyBorder="1" applyAlignment="1" applyProtection="1">
      <alignment horizontal="center" vertical="center" wrapText="1"/>
      <protection locked="0"/>
    </xf>
    <xf numFmtId="0" fontId="8" fillId="2" borderId="25"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41" xfId="0" applyFont="1" applyFill="1" applyBorder="1" applyAlignment="1" applyProtection="1">
      <alignment horizontal="center" vertical="center" wrapText="1"/>
      <protection locked="0"/>
    </xf>
    <xf numFmtId="0" fontId="8" fillId="2" borderId="51" xfId="0" applyFont="1" applyFill="1" applyBorder="1" applyAlignment="1" applyProtection="1">
      <alignment horizontal="center" vertical="center" wrapText="1"/>
      <protection locked="0"/>
    </xf>
    <xf numFmtId="0" fontId="8" fillId="2" borderId="39" xfId="0" applyFont="1" applyFill="1" applyBorder="1" applyAlignment="1" applyProtection="1">
      <alignment horizontal="center" vertical="center" wrapText="1"/>
      <protection locked="0"/>
    </xf>
    <xf numFmtId="0" fontId="14" fillId="2" borderId="11" xfId="0" applyFont="1" applyFill="1" applyBorder="1" applyAlignment="1" applyProtection="1">
      <alignment horizontal="center" vertical="top" wrapText="1"/>
      <protection locked="0"/>
    </xf>
    <xf numFmtId="0" fontId="14" fillId="2" borderId="13" xfId="0" applyFont="1" applyFill="1" applyBorder="1" applyAlignment="1" applyProtection="1">
      <alignment horizontal="center" vertical="top" wrapText="1"/>
      <protection locked="0"/>
    </xf>
    <xf numFmtId="0" fontId="14" fillId="2" borderId="51" xfId="0" applyFont="1" applyFill="1" applyBorder="1" applyAlignment="1" applyProtection="1">
      <alignment horizontal="center" vertical="top" wrapText="1"/>
      <protection locked="0"/>
    </xf>
    <xf numFmtId="0" fontId="14" fillId="2" borderId="34" xfId="0" applyFont="1" applyFill="1" applyBorder="1" applyAlignment="1" applyProtection="1">
      <alignment horizontal="center" vertical="top" wrapText="1"/>
      <protection locked="0"/>
    </xf>
    <xf numFmtId="0" fontId="14" fillId="2" borderId="8" xfId="0" applyFont="1" applyFill="1" applyBorder="1" applyAlignment="1" applyProtection="1">
      <alignment horizontal="center" vertical="top" wrapText="1"/>
      <protection locked="0"/>
    </xf>
    <xf numFmtId="0" fontId="14" fillId="2" borderId="10" xfId="0" applyFont="1" applyFill="1" applyBorder="1" applyAlignment="1" applyProtection="1">
      <alignment horizontal="center" vertical="top" wrapText="1"/>
      <protection locked="0"/>
    </xf>
    <xf numFmtId="49" fontId="19" fillId="8" borderId="35" xfId="0" applyNumberFormat="1" applyFont="1" applyFill="1" applyBorder="1" applyAlignment="1">
      <alignment horizontal="center" vertical="center" wrapText="1"/>
    </xf>
    <xf numFmtId="49" fontId="19" fillId="8" borderId="4" xfId="0" applyNumberFormat="1" applyFont="1" applyFill="1" applyBorder="1" applyAlignment="1">
      <alignment horizontal="center" vertical="center" wrapText="1"/>
    </xf>
    <xf numFmtId="49" fontId="19" fillId="8" borderId="5" xfId="0" applyNumberFormat="1"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51" xfId="0" applyFont="1" applyFill="1" applyBorder="1" applyAlignment="1">
      <alignment horizontal="center" vertical="center" wrapText="1"/>
    </xf>
    <xf numFmtId="0" fontId="13" fillId="4" borderId="33" xfId="0" applyFont="1" applyFill="1" applyBorder="1" applyAlignment="1">
      <alignment horizontal="center" vertical="center" wrapText="1"/>
    </xf>
    <xf numFmtId="0" fontId="13" fillId="4" borderId="35" xfId="0" applyFont="1" applyFill="1" applyBorder="1" applyAlignment="1">
      <alignment horizontal="center" vertical="center" wrapText="1"/>
    </xf>
    <xf numFmtId="0" fontId="13" fillId="4" borderId="29"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52" xfId="0" applyFont="1" applyBorder="1" applyAlignment="1">
      <alignment horizontal="center" vertical="center" wrapText="1"/>
    </xf>
    <xf numFmtId="0" fontId="8" fillId="2" borderId="13" xfId="0" applyFont="1" applyFill="1" applyBorder="1" applyAlignment="1" applyProtection="1">
      <alignment horizontal="center" vertical="center" wrapText="1"/>
      <protection locked="0"/>
    </xf>
    <xf numFmtId="0" fontId="8" fillId="0" borderId="34" xfId="0" applyFont="1" applyBorder="1" applyAlignment="1">
      <alignment horizontal="center" vertical="center" wrapText="1"/>
    </xf>
    <xf numFmtId="0" fontId="8" fillId="0" borderId="30" xfId="0" applyFont="1" applyBorder="1" applyAlignment="1">
      <alignment horizontal="center" vertical="center" wrapText="1"/>
    </xf>
    <xf numFmtId="0" fontId="0" fillId="2" borderId="3" xfId="0" applyFill="1" applyBorder="1" applyAlignment="1" applyProtection="1">
      <alignment horizontal="center" wrapText="1"/>
      <protection locked="0"/>
    </xf>
    <xf numFmtId="0" fontId="0" fillId="2" borderId="4" xfId="0" applyFill="1" applyBorder="1" applyAlignment="1" applyProtection="1">
      <alignment horizontal="center" wrapText="1"/>
      <protection locked="0"/>
    </xf>
    <xf numFmtId="0" fontId="0" fillId="2" borderId="63" xfId="0" applyFill="1" applyBorder="1" applyAlignment="1" applyProtection="1">
      <alignment horizontal="center" wrapText="1"/>
      <protection locked="0"/>
    </xf>
    <xf numFmtId="0" fontId="0" fillId="2" borderId="18" xfId="0" applyFill="1" applyBorder="1" applyAlignment="1" applyProtection="1">
      <alignment horizontal="center" wrapText="1"/>
      <protection locked="0"/>
    </xf>
    <xf numFmtId="0" fontId="0" fillId="2" borderId="0" xfId="0" applyFill="1" applyAlignment="1" applyProtection="1">
      <alignment horizontal="center" wrapText="1"/>
      <protection locked="0"/>
    </xf>
    <xf numFmtId="0" fontId="0" fillId="2" borderId="26" xfId="0" applyFill="1" applyBorder="1" applyAlignment="1" applyProtection="1">
      <alignment horizontal="center" wrapText="1"/>
      <protection locked="0"/>
    </xf>
    <xf numFmtId="0" fontId="2" fillId="0" borderId="18" xfId="0" applyFont="1" applyBorder="1" applyAlignment="1">
      <alignment horizontal="center"/>
    </xf>
    <xf numFmtId="0" fontId="2" fillId="0" borderId="0" xfId="0" applyFont="1" applyAlignment="1">
      <alignment horizontal="center"/>
    </xf>
    <xf numFmtId="0" fontId="2" fillId="0" borderId="26" xfId="0" applyFont="1" applyBorder="1" applyAlignment="1">
      <alignment horizontal="center"/>
    </xf>
    <xf numFmtId="3" fontId="2" fillId="0" borderId="51" xfId="0" applyNumberFormat="1" applyFont="1" applyBorder="1" applyAlignment="1">
      <alignment horizontal="center"/>
    </xf>
    <xf numFmtId="0" fontId="2" fillId="0" borderId="33" xfId="0" applyFont="1" applyBorder="1" applyAlignment="1">
      <alignment horizontal="center"/>
    </xf>
    <xf numFmtId="0" fontId="2" fillId="0" borderId="39" xfId="0" applyFont="1" applyBorder="1" applyAlignment="1">
      <alignment horizontal="center"/>
    </xf>
    <xf numFmtId="0" fontId="14" fillId="2" borderId="18" xfId="0" applyFont="1" applyFill="1" applyBorder="1" applyAlignment="1">
      <alignment horizontal="center" vertical="center"/>
    </xf>
    <xf numFmtId="0" fontId="14" fillId="2" borderId="0" xfId="0" applyFont="1" applyFill="1" applyAlignment="1">
      <alignment horizontal="center" vertical="center"/>
    </xf>
    <xf numFmtId="0" fontId="14" fillId="2" borderId="26"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41" xfId="0" applyFont="1" applyFill="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25" xfId="0" applyFont="1" applyBorder="1" applyAlignment="1">
      <alignment horizontal="center" vertical="center"/>
    </xf>
    <xf numFmtId="0" fontId="14" fillId="0" borderId="18" xfId="0" applyFont="1" applyBorder="1" applyAlignment="1">
      <alignment horizontal="center" vertical="center"/>
    </xf>
    <xf numFmtId="0" fontId="14" fillId="0" borderId="0" xfId="0" applyFont="1" applyAlignment="1">
      <alignment horizontal="center" vertical="center"/>
    </xf>
    <xf numFmtId="0" fontId="14" fillId="0" borderId="26" xfId="0" applyFont="1" applyBorder="1" applyAlignment="1">
      <alignment horizontal="center" vertical="center"/>
    </xf>
    <xf numFmtId="0" fontId="78" fillId="0" borderId="7" xfId="0" applyFont="1" applyBorder="1" applyAlignment="1">
      <alignment horizontal="left" vertical="center" wrapText="1"/>
    </xf>
    <xf numFmtId="2" fontId="14" fillId="0" borderId="0" xfId="0" applyNumberFormat="1" applyFont="1" applyAlignment="1">
      <alignment horizontal="center" vertical="center"/>
    </xf>
    <xf numFmtId="0" fontId="14" fillId="3" borderId="7" xfId="0" applyFont="1" applyFill="1" applyBorder="1" applyAlignment="1">
      <alignment horizontal="center" vertical="center" wrapText="1"/>
    </xf>
    <xf numFmtId="0" fontId="46" fillId="4" borderId="7" xfId="2" quotePrefix="1" applyFill="1" applyBorder="1" applyAlignment="1" applyProtection="1">
      <alignment horizontal="center" vertical="center" wrapText="1"/>
    </xf>
    <xf numFmtId="0" fontId="46" fillId="4" borderId="7" xfId="2" applyFill="1" applyBorder="1" applyAlignment="1" applyProtection="1">
      <alignment horizontal="center" vertical="center" wrapText="1"/>
    </xf>
    <xf numFmtId="0" fontId="46" fillId="4" borderId="7" xfId="2" quotePrefix="1" applyFill="1" applyBorder="1" applyAlignment="1" applyProtection="1">
      <alignment horizontal="center" vertical="center"/>
    </xf>
    <xf numFmtId="0" fontId="46" fillId="4" borderId="7" xfId="2" applyFill="1" applyBorder="1" applyAlignment="1" applyProtection="1">
      <alignment horizontal="center" vertical="center"/>
    </xf>
    <xf numFmtId="0" fontId="19" fillId="8" borderId="7" xfId="0" applyFont="1" applyFill="1" applyBorder="1" applyAlignment="1">
      <alignment horizontal="center" vertical="center"/>
    </xf>
    <xf numFmtId="0" fontId="14" fillId="3" borderId="7" xfId="0" applyFont="1" applyFill="1" applyBorder="1" applyAlignment="1">
      <alignment horizontal="center" vertical="center"/>
    </xf>
    <xf numFmtId="14" fontId="13" fillId="2" borderId="11" xfId="0" applyNumberFormat="1" applyFont="1" applyFill="1" applyBorder="1" applyAlignment="1" applyProtection="1">
      <alignment horizontal="center" vertical="center"/>
      <protection locked="0"/>
    </xf>
    <xf numFmtId="14" fontId="13" fillId="2" borderId="25" xfId="0" applyNumberFormat="1" applyFont="1" applyFill="1" applyBorder="1" applyAlignment="1" applyProtection="1">
      <alignment horizontal="center" vertical="center"/>
      <protection locked="0"/>
    </xf>
    <xf numFmtId="14" fontId="13" fillId="2" borderId="18" xfId="0" applyNumberFormat="1" applyFont="1" applyFill="1" applyBorder="1" applyAlignment="1" applyProtection="1">
      <alignment horizontal="center" vertical="center"/>
      <protection locked="0"/>
    </xf>
    <xf numFmtId="14" fontId="13" fillId="2" borderId="26" xfId="0" applyNumberFormat="1" applyFont="1" applyFill="1" applyBorder="1" applyAlignment="1" applyProtection="1">
      <alignment horizontal="center" vertical="center"/>
      <protection locked="0"/>
    </xf>
    <xf numFmtId="14" fontId="13" fillId="2" borderId="8" xfId="0" applyNumberFormat="1" applyFont="1" applyFill="1" applyBorder="1" applyAlignment="1" applyProtection="1">
      <alignment horizontal="center" vertical="center"/>
      <protection locked="0"/>
    </xf>
    <xf numFmtId="14" fontId="13" fillId="2" borderId="41" xfId="0" applyNumberFormat="1" applyFont="1" applyFill="1" applyBorder="1" applyAlignment="1" applyProtection="1">
      <alignment horizontal="center" vertical="center"/>
      <protection locked="0"/>
    </xf>
    <xf numFmtId="0" fontId="14" fillId="2" borderId="7" xfId="0" applyFont="1" applyFill="1" applyBorder="1" applyAlignment="1" applyProtection="1">
      <alignment horizontal="center" vertical="center"/>
      <protection locked="0"/>
    </xf>
    <xf numFmtId="170" fontId="13" fillId="0" borderId="7" xfId="3" applyNumberFormat="1" applyFont="1" applyBorder="1" applyAlignment="1" applyProtection="1">
      <alignment horizontal="center" vertical="center"/>
    </xf>
    <xf numFmtId="39" fontId="19" fillId="19" borderId="7" xfId="3" applyNumberFormat="1"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protection locked="0"/>
    </xf>
    <xf numFmtId="0" fontId="14" fillId="2" borderId="40" xfId="0" applyFont="1" applyFill="1" applyBorder="1" applyAlignment="1" applyProtection="1">
      <alignment horizontal="center" vertical="center"/>
      <protection locked="0"/>
    </xf>
    <xf numFmtId="0" fontId="14" fillId="9" borderId="7" xfId="0" applyFont="1" applyFill="1" applyBorder="1" applyAlignment="1" applyProtection="1">
      <alignment horizontal="center" vertical="center"/>
      <protection locked="0"/>
    </xf>
    <xf numFmtId="1" fontId="19" fillId="4" borderId="20" xfId="0" applyNumberFormat="1" applyFont="1" applyFill="1" applyBorder="1" applyAlignment="1">
      <alignment horizontal="center" vertical="center"/>
    </xf>
    <xf numFmtId="1" fontId="19" fillId="4" borderId="56" xfId="0" applyNumberFormat="1" applyFont="1" applyFill="1" applyBorder="1" applyAlignment="1">
      <alignment horizontal="center" vertical="center"/>
    </xf>
    <xf numFmtId="1" fontId="19" fillId="4" borderId="40" xfId="0" applyNumberFormat="1" applyFont="1" applyFill="1" applyBorder="1" applyAlignment="1">
      <alignment horizontal="center" vertical="center"/>
    </xf>
    <xf numFmtId="0" fontId="13" fillId="3" borderId="5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27" xfId="0" applyFont="1" applyFill="1" applyBorder="1" applyAlignment="1">
      <alignment horizontal="center" vertical="center" wrapText="1"/>
    </xf>
    <xf numFmtId="9" fontId="14" fillId="3" borderId="61" xfId="0" applyNumberFormat="1" applyFont="1" applyFill="1" applyBorder="1" applyAlignment="1">
      <alignment horizontal="center" vertical="center" wrapText="1"/>
    </xf>
    <xf numFmtId="9" fontId="14" fillId="3" borderId="37" xfId="0" applyNumberFormat="1" applyFont="1" applyFill="1" applyBorder="1" applyAlignment="1">
      <alignment horizontal="center" vertical="center" wrapText="1"/>
    </xf>
    <xf numFmtId="0" fontId="13" fillId="3" borderId="7" xfId="0" applyFont="1" applyFill="1" applyBorder="1" applyAlignment="1">
      <alignment horizontal="center" vertical="top" wrapText="1"/>
    </xf>
    <xf numFmtId="9" fontId="14" fillId="3" borderId="7" xfId="0" applyNumberFormat="1" applyFont="1" applyFill="1" applyBorder="1" applyAlignment="1">
      <alignment horizontal="center" vertical="center" wrapText="1"/>
    </xf>
    <xf numFmtId="1" fontId="36" fillId="0" borderId="14" xfId="0" applyNumberFormat="1" applyFont="1" applyBorder="1" applyAlignment="1">
      <alignment horizontal="center" vertical="center"/>
    </xf>
    <xf numFmtId="1" fontId="36" fillId="0" borderId="15" xfId="0" applyNumberFormat="1" applyFont="1" applyBorder="1" applyAlignment="1">
      <alignment horizontal="center" vertical="center"/>
    </xf>
    <xf numFmtId="1" fontId="36" fillId="0" borderId="16" xfId="0" applyNumberFormat="1" applyFont="1" applyBorder="1" applyAlignment="1">
      <alignment horizontal="center" vertical="center"/>
    </xf>
    <xf numFmtId="0" fontId="13" fillId="4" borderId="28"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13" fillId="4" borderId="31" xfId="0" applyFont="1" applyFill="1" applyBorder="1" applyAlignment="1">
      <alignment horizontal="center" vertical="center" wrapText="1"/>
    </xf>
    <xf numFmtId="0" fontId="19" fillId="8" borderId="45" xfId="0" applyFont="1" applyFill="1" applyBorder="1" applyAlignment="1">
      <alignment horizontal="center" vertical="center"/>
    </xf>
    <xf numFmtId="0" fontId="19" fillId="8" borderId="46" xfId="0" applyFont="1" applyFill="1" applyBorder="1" applyAlignment="1">
      <alignment horizontal="center" vertical="center"/>
    </xf>
    <xf numFmtId="0" fontId="13" fillId="4" borderId="20" xfId="0" applyFont="1" applyFill="1" applyBorder="1" applyAlignment="1">
      <alignment horizontal="center" vertical="center" wrapText="1"/>
    </xf>
    <xf numFmtId="0" fontId="13" fillId="4" borderId="40"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10" fillId="0" borderId="6" xfId="0" applyFont="1" applyBorder="1"/>
    <xf numFmtId="0" fontId="8" fillId="0" borderId="8" xfId="0" applyFont="1" applyBorder="1" applyAlignment="1">
      <alignment horizontal="center" vertical="center"/>
    </xf>
    <xf numFmtId="0" fontId="10" fillId="0" borderId="8" xfId="0" applyFont="1" applyBorder="1" applyAlignment="1">
      <alignment wrapText="1"/>
    </xf>
    <xf numFmtId="0" fontId="10" fillId="0" borderId="9" xfId="0" applyFont="1" applyBorder="1" applyAlignment="1">
      <alignment wrapText="1"/>
    </xf>
    <xf numFmtId="0" fontId="10" fillId="0" borderId="41" xfId="0" applyFont="1" applyBorder="1" applyAlignment="1">
      <alignment wrapText="1"/>
    </xf>
    <xf numFmtId="0" fontId="0" fillId="0" borderId="28" xfId="0" applyBorder="1" applyAlignment="1">
      <alignment horizontal="center" vertical="center"/>
    </xf>
    <xf numFmtId="0" fontId="0" fillId="0" borderId="12"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31" xfId="0" applyBorder="1" applyAlignment="1">
      <alignment horizontal="center" vertical="center"/>
    </xf>
    <xf numFmtId="0" fontId="0" fillId="0" borderId="9" xfId="0" applyBorder="1" applyAlignment="1">
      <alignment horizontal="center" vertical="center"/>
    </xf>
    <xf numFmtId="0" fontId="0" fillId="0" borderId="41" xfId="0"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xf>
    <xf numFmtId="0" fontId="89" fillId="0" borderId="28"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33" xfId="0" applyFont="1" applyBorder="1" applyAlignment="1" applyProtection="1">
      <alignment horizontal="center" vertical="center"/>
      <protection locked="0"/>
    </xf>
    <xf numFmtId="0" fontId="8" fillId="0" borderId="15" xfId="0" applyFont="1" applyBorder="1" applyAlignment="1">
      <alignment horizontal="center"/>
    </xf>
    <xf numFmtId="0" fontId="13" fillId="8" borderId="7" xfId="0" applyFont="1" applyFill="1" applyBorder="1" applyAlignment="1">
      <alignment horizontal="center" vertical="center"/>
    </xf>
    <xf numFmtId="2" fontId="19" fillId="19" borderId="7" xfId="0" applyNumberFormat="1" applyFont="1" applyFill="1" applyBorder="1" applyAlignment="1">
      <alignment horizontal="center" vertical="center"/>
    </xf>
    <xf numFmtId="2" fontId="19" fillId="19" borderId="20" xfId="0" applyNumberFormat="1" applyFont="1" applyFill="1" applyBorder="1" applyAlignment="1">
      <alignment horizontal="center" vertical="center"/>
    </xf>
    <xf numFmtId="0" fontId="0" fillId="0" borderId="14" xfId="0" applyBorder="1" applyAlignment="1">
      <alignment horizontal="center"/>
    </xf>
    <xf numFmtId="0" fontId="0" fillId="0" borderId="15" xfId="0" applyBorder="1" applyAlignment="1">
      <alignment horizontal="center"/>
    </xf>
    <xf numFmtId="0" fontId="0" fillId="0" borderId="27" xfId="0" applyBorder="1" applyAlignment="1">
      <alignment horizontal="center"/>
    </xf>
    <xf numFmtId="0" fontId="36" fillId="7" borderId="7" xfId="0" applyFont="1" applyFill="1" applyBorder="1" applyAlignment="1">
      <alignment horizontal="center" vertical="center" wrapText="1"/>
    </xf>
    <xf numFmtId="2" fontId="36" fillId="0" borderId="7" xfId="0" applyNumberFormat="1" applyFont="1" applyBorder="1" applyAlignment="1">
      <alignment horizontal="center" vertical="center" wrapText="1"/>
    </xf>
    <xf numFmtId="0" fontId="0" fillId="0" borderId="63" xfId="0" applyBorder="1" applyAlignment="1">
      <alignment horizontal="center" vertical="center"/>
    </xf>
    <xf numFmtId="0" fontId="89" fillId="0" borderId="35"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30" xfId="0" applyFont="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0" borderId="33" xfId="0" applyFont="1" applyBorder="1" applyAlignment="1" applyProtection="1">
      <alignment horizontal="center" vertical="center"/>
      <protection locked="0"/>
    </xf>
    <xf numFmtId="0" fontId="3" fillId="0" borderId="34" xfId="0" applyFont="1" applyBorder="1" applyAlignment="1" applyProtection="1">
      <alignment horizontal="center" vertical="center"/>
      <protection locked="0"/>
    </xf>
    <xf numFmtId="3" fontId="10" fillId="3" borderId="29" xfId="0" applyNumberFormat="1" applyFont="1" applyFill="1" applyBorder="1" applyAlignment="1">
      <alignment horizontal="center" vertical="center"/>
    </xf>
    <xf numFmtId="3" fontId="10" fillId="3" borderId="0" xfId="0" applyNumberFormat="1" applyFont="1" applyFill="1" applyAlignment="1">
      <alignment horizontal="center" vertical="center"/>
    </xf>
    <xf numFmtId="3" fontId="10" fillId="3" borderId="30" xfId="0" applyNumberFormat="1" applyFont="1" applyFill="1" applyBorder="1" applyAlignment="1">
      <alignment horizontal="center" vertical="center"/>
    </xf>
    <xf numFmtId="0" fontId="8" fillId="4" borderId="17" xfId="0" applyFont="1" applyFill="1" applyBorder="1" applyAlignment="1">
      <alignment horizontal="center" vertical="center" wrapText="1"/>
    </xf>
    <xf numFmtId="170" fontId="13" fillId="0" borderId="17" xfId="3" applyNumberFormat="1" applyFont="1" applyBorder="1" applyAlignment="1" applyProtection="1">
      <alignment horizontal="center" vertical="center"/>
    </xf>
    <xf numFmtId="0" fontId="19" fillId="8" borderId="6" xfId="0" applyFont="1" applyFill="1" applyBorder="1" applyAlignment="1">
      <alignment horizontal="center" vertical="center"/>
    </xf>
    <xf numFmtId="0" fontId="19" fillId="8" borderId="17" xfId="0" applyFont="1" applyFill="1" applyBorder="1" applyAlignment="1">
      <alignment horizontal="center" vertical="center"/>
    </xf>
    <xf numFmtId="1" fontId="19" fillId="4" borderId="21" xfId="0" applyNumberFormat="1" applyFont="1" applyFill="1" applyBorder="1" applyAlignment="1">
      <alignment horizontal="center" vertical="center"/>
    </xf>
    <xf numFmtId="1" fontId="19" fillId="4" borderId="47" xfId="0" applyNumberFormat="1" applyFont="1" applyFill="1" applyBorder="1" applyAlignment="1">
      <alignment horizontal="center" vertical="center"/>
    </xf>
    <xf numFmtId="1" fontId="19" fillId="4" borderId="60" xfId="0" applyNumberFormat="1" applyFont="1" applyFill="1" applyBorder="1" applyAlignment="1">
      <alignment horizontal="center" vertical="center"/>
    </xf>
    <xf numFmtId="0" fontId="13" fillId="3" borderId="6" xfId="0" applyFont="1" applyFill="1" applyBorder="1" applyAlignment="1">
      <alignment horizontal="center" vertical="top" wrapText="1"/>
    </xf>
    <xf numFmtId="39" fontId="19" fillId="19" borderId="17" xfId="3" applyNumberFormat="1" applyFont="1" applyFill="1" applyBorder="1" applyAlignment="1" applyProtection="1">
      <alignment horizontal="center" vertical="center" wrapText="1"/>
    </xf>
    <xf numFmtId="0" fontId="2" fillId="0" borderId="6" xfId="0" applyFont="1" applyBorder="1" applyAlignment="1">
      <alignment horizontal="center" vertical="center" wrapText="1"/>
    </xf>
    <xf numFmtId="2" fontId="36" fillId="0" borderId="17" xfId="0" applyNumberFormat="1" applyFont="1" applyBorder="1" applyAlignment="1">
      <alignment horizontal="center" vertical="center" wrapText="1"/>
    </xf>
    <xf numFmtId="0" fontId="0" fillId="0" borderId="50" xfId="0" applyBorder="1" applyAlignment="1">
      <alignment horizont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2" fontId="19" fillId="19" borderId="17" xfId="0" applyNumberFormat="1" applyFont="1" applyFill="1" applyBorder="1" applyAlignment="1">
      <alignment horizontal="center" vertical="center"/>
    </xf>
    <xf numFmtId="2" fontId="19" fillId="19" borderId="21" xfId="0" applyNumberFormat="1" applyFont="1" applyFill="1" applyBorder="1" applyAlignment="1">
      <alignment horizontal="center" vertical="center"/>
    </xf>
    <xf numFmtId="0" fontId="46" fillId="4" borderId="17" xfId="2" applyFill="1" applyBorder="1" applyAlignment="1" applyProtection="1">
      <alignment horizontal="center" vertical="center"/>
    </xf>
    <xf numFmtId="0" fontId="14" fillId="3" borderId="6" xfId="0" applyFont="1" applyFill="1" applyBorder="1" applyAlignment="1">
      <alignment horizontal="center" vertical="center" wrapText="1"/>
    </xf>
    <xf numFmtId="0" fontId="46" fillId="4" borderId="17" xfId="2" applyFill="1" applyBorder="1" applyAlignment="1" applyProtection="1">
      <alignment horizontal="center" vertical="center" wrapText="1"/>
    </xf>
    <xf numFmtId="10" fontId="47" fillId="2" borderId="20" xfId="1" applyNumberFormat="1" applyFont="1" applyFill="1" applyBorder="1" applyAlignment="1" applyProtection="1">
      <alignment horizontal="center" vertical="center"/>
      <protection locked="0"/>
    </xf>
    <xf numFmtId="10" fontId="47" fillId="2" borderId="40" xfId="1" applyNumberFormat="1" applyFont="1" applyFill="1" applyBorder="1" applyAlignment="1" applyProtection="1">
      <alignment horizontal="center" vertical="center"/>
      <protection locked="0"/>
    </xf>
    <xf numFmtId="0" fontId="19" fillId="4" borderId="14" xfId="0" applyFont="1" applyFill="1" applyBorder="1" applyAlignment="1">
      <alignment horizontal="center" vertical="center"/>
    </xf>
    <xf numFmtId="0" fontId="19" fillId="4" borderId="15" xfId="0" applyFont="1" applyFill="1" applyBorder="1" applyAlignment="1">
      <alignment horizontal="center" vertical="center"/>
    </xf>
    <xf numFmtId="0" fontId="19" fillId="4" borderId="12" xfId="0" applyFont="1" applyFill="1" applyBorder="1" applyAlignment="1">
      <alignment horizontal="center" vertical="center"/>
    </xf>
    <xf numFmtId="0" fontId="19" fillId="4" borderId="25" xfId="0" applyFont="1" applyFill="1" applyBorder="1" applyAlignment="1">
      <alignment horizontal="center" vertical="center"/>
    </xf>
    <xf numFmtId="10" fontId="14" fillId="3" borderId="11" xfId="0" applyNumberFormat="1" applyFont="1" applyFill="1" applyBorder="1" applyAlignment="1">
      <alignment horizontal="center" vertical="center" wrapText="1"/>
    </xf>
    <xf numFmtId="10" fontId="14" fillId="3" borderId="12" xfId="0" applyNumberFormat="1" applyFont="1" applyFill="1" applyBorder="1" applyAlignment="1">
      <alignment horizontal="center" vertical="center" wrapText="1"/>
    </xf>
    <xf numFmtId="10" fontId="14" fillId="3" borderId="25" xfId="0" applyNumberFormat="1" applyFont="1" applyFill="1" applyBorder="1" applyAlignment="1">
      <alignment horizontal="center" vertical="center" wrapText="1"/>
    </xf>
    <xf numFmtId="10" fontId="14" fillId="3" borderId="8" xfId="0" applyNumberFormat="1" applyFont="1" applyFill="1" applyBorder="1" applyAlignment="1">
      <alignment horizontal="center" vertical="center" wrapText="1"/>
    </xf>
    <xf numFmtId="10" fontId="14" fillId="3" borderId="41" xfId="0" applyNumberFormat="1" applyFont="1" applyFill="1" applyBorder="1" applyAlignment="1">
      <alignment horizontal="center" vertical="center" wrapText="1"/>
    </xf>
    <xf numFmtId="2" fontId="0" fillId="0" borderId="11" xfId="3" applyNumberFormat="1" applyFont="1" applyBorder="1" applyAlignment="1" applyProtection="1">
      <alignment horizontal="center" vertical="center" wrapText="1"/>
    </xf>
    <xf numFmtId="2" fontId="0" fillId="0" borderId="25" xfId="3" applyNumberFormat="1" applyFont="1" applyBorder="1" applyAlignment="1" applyProtection="1">
      <alignment horizontal="center" vertical="center" wrapText="1"/>
    </xf>
    <xf numFmtId="2" fontId="0" fillId="0" borderId="8" xfId="3" applyNumberFormat="1" applyFont="1" applyBorder="1" applyAlignment="1" applyProtection="1">
      <alignment horizontal="center" vertical="center" wrapText="1"/>
    </xf>
    <xf numFmtId="2" fontId="0" fillId="0" borderId="41" xfId="3" applyNumberFormat="1" applyFont="1" applyBorder="1" applyAlignment="1" applyProtection="1">
      <alignment horizontal="center" vertical="center" wrapText="1"/>
    </xf>
    <xf numFmtId="0" fontId="12" fillId="6" borderId="7" xfId="0" applyFont="1" applyFill="1" applyBorder="1" applyAlignment="1">
      <alignment horizontal="center" vertical="center"/>
    </xf>
    <xf numFmtId="2" fontId="47" fillId="2" borderId="20" xfId="2" applyNumberFormat="1" applyFont="1" applyFill="1" applyBorder="1" applyAlignment="1" applyProtection="1">
      <alignment horizontal="center" vertical="center"/>
      <protection locked="0"/>
    </xf>
    <xf numFmtId="2" fontId="47" fillId="2" borderId="40" xfId="2" applyNumberFormat="1" applyFont="1" applyFill="1" applyBorder="1" applyAlignment="1" applyProtection="1">
      <alignment horizontal="center" vertical="center"/>
      <protection locked="0"/>
    </xf>
    <xf numFmtId="1" fontId="47" fillId="2" borderId="20" xfId="3" applyNumberFormat="1" applyFont="1" applyFill="1" applyBorder="1" applyAlignment="1" applyProtection="1">
      <alignment horizontal="center" vertical="center"/>
      <protection locked="0"/>
    </xf>
    <xf numFmtId="1" fontId="47" fillId="2" borderId="40" xfId="3" applyNumberFormat="1" applyFont="1" applyFill="1" applyBorder="1" applyAlignment="1" applyProtection="1">
      <alignment horizontal="center" vertical="center"/>
      <protection locked="0"/>
    </xf>
    <xf numFmtId="14" fontId="22" fillId="2" borderId="55" xfId="0" applyNumberFormat="1" applyFont="1" applyFill="1" applyBorder="1" applyAlignment="1" applyProtection="1">
      <alignment horizontal="center"/>
      <protection locked="0"/>
    </xf>
    <xf numFmtId="14" fontId="22" fillId="2" borderId="54" xfId="0" applyNumberFormat="1" applyFont="1" applyFill="1" applyBorder="1" applyAlignment="1" applyProtection="1">
      <alignment horizontal="center"/>
      <protection locked="0"/>
    </xf>
    <xf numFmtId="14" fontId="22" fillId="2" borderId="59" xfId="0" applyNumberFormat="1" applyFont="1" applyFill="1" applyBorder="1" applyAlignment="1" applyProtection="1">
      <alignment horizontal="center"/>
      <protection locked="0"/>
    </xf>
    <xf numFmtId="0" fontId="21" fillId="19" borderId="7" xfId="0" applyFont="1" applyFill="1" applyBorder="1" applyAlignment="1">
      <alignment horizontal="center" vertical="center" wrapText="1"/>
    </xf>
    <xf numFmtId="0" fontId="14" fillId="2" borderId="4" xfId="0" applyFont="1" applyFill="1" applyBorder="1" applyAlignment="1" applyProtection="1">
      <alignment horizontal="center" vertical="center"/>
      <protection locked="0"/>
    </xf>
    <xf numFmtId="0" fontId="14" fillId="2" borderId="5" xfId="0" applyFont="1" applyFill="1" applyBorder="1" applyAlignment="1" applyProtection="1">
      <alignment horizontal="center" vertical="center"/>
      <protection locked="0"/>
    </xf>
    <xf numFmtId="0" fontId="14" fillId="2" borderId="0" xfId="0" applyFont="1" applyFill="1" applyAlignment="1" applyProtection="1">
      <alignment horizontal="center" vertical="center"/>
      <protection locked="0"/>
    </xf>
    <xf numFmtId="0" fontId="14" fillId="2" borderId="30" xfId="0" applyFont="1" applyFill="1" applyBorder="1" applyAlignment="1" applyProtection="1">
      <alignment horizontal="center" vertical="center"/>
      <protection locked="0"/>
    </xf>
    <xf numFmtId="10" fontId="34" fillId="0" borderId="11" xfId="1" applyNumberFormat="1" applyFont="1" applyBorder="1" applyAlignment="1" applyProtection="1">
      <alignment horizontal="center" vertical="center"/>
    </xf>
    <xf numFmtId="10" fontId="34" fillId="0" borderId="12" xfId="1" applyNumberFormat="1" applyFont="1" applyBorder="1" applyAlignment="1" applyProtection="1">
      <alignment horizontal="center" vertical="center"/>
    </xf>
    <xf numFmtId="10" fontId="34" fillId="0" borderId="25" xfId="1" applyNumberFormat="1" applyFont="1" applyBorder="1" applyAlignment="1" applyProtection="1">
      <alignment horizontal="center" vertical="center"/>
    </xf>
    <xf numFmtId="10" fontId="34" fillId="0" borderId="8" xfId="1" applyNumberFormat="1" applyFont="1" applyBorder="1" applyAlignment="1" applyProtection="1">
      <alignment horizontal="center" vertical="center"/>
    </xf>
    <xf numFmtId="10" fontId="34" fillId="0" borderId="9" xfId="1" applyNumberFormat="1" applyFont="1" applyBorder="1" applyAlignment="1" applyProtection="1">
      <alignment horizontal="center" vertical="center"/>
    </xf>
    <xf numFmtId="10" fontId="34" fillId="0" borderId="41" xfId="1" applyNumberFormat="1" applyFont="1" applyBorder="1" applyAlignment="1" applyProtection="1">
      <alignment horizontal="center" vertical="center"/>
    </xf>
    <xf numFmtId="0" fontId="13" fillId="8" borderId="14" xfId="0" applyFont="1" applyFill="1" applyBorder="1" applyAlignment="1">
      <alignment horizontal="center" vertical="center" wrapText="1"/>
    </xf>
    <xf numFmtId="0" fontId="36" fillId="4" borderId="14" xfId="0" applyFont="1" applyFill="1" applyBorder="1" applyAlignment="1">
      <alignment horizontal="center" vertical="center" wrapText="1"/>
    </xf>
    <xf numFmtId="0" fontId="36" fillId="4" borderId="15" xfId="0" applyFont="1" applyFill="1" applyBorder="1" applyAlignment="1">
      <alignment horizontal="center" vertical="center" wrapText="1"/>
    </xf>
    <xf numFmtId="0" fontId="36" fillId="4" borderId="27" xfId="0" applyFont="1" applyFill="1" applyBorder="1" applyAlignment="1">
      <alignment horizontal="center" vertical="center" wrapText="1"/>
    </xf>
    <xf numFmtId="0" fontId="13" fillId="8" borderId="25" xfId="0" applyFont="1" applyFill="1" applyBorder="1" applyAlignment="1">
      <alignment horizontal="center" vertical="center" wrapText="1"/>
    </xf>
    <xf numFmtId="0" fontId="13" fillId="8" borderId="41" xfId="0" applyFont="1" applyFill="1" applyBorder="1" applyAlignment="1">
      <alignment horizontal="center" vertical="center" wrapText="1"/>
    </xf>
    <xf numFmtId="2" fontId="95" fillId="2" borderId="14" xfId="2" quotePrefix="1" applyNumberFormat="1" applyFont="1" applyFill="1" applyBorder="1" applyAlignment="1" applyProtection="1">
      <alignment horizontal="center" vertical="center" wrapText="1"/>
      <protection locked="0"/>
    </xf>
    <xf numFmtId="2" fontId="95" fillId="2" borderId="27" xfId="2" quotePrefix="1" applyNumberFormat="1" applyFont="1" applyFill="1" applyBorder="1" applyAlignment="1" applyProtection="1">
      <alignment horizontal="center" vertical="center" wrapText="1"/>
      <protection locked="0"/>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30" xfId="0" applyFont="1" applyBorder="1" applyAlignment="1">
      <alignment horizontal="center" vertical="center"/>
    </xf>
    <xf numFmtId="0" fontId="20" fillId="3" borderId="1"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52" xfId="0" applyFont="1" applyFill="1" applyBorder="1" applyAlignment="1">
      <alignment horizontal="center" vertical="center"/>
    </xf>
    <xf numFmtId="0" fontId="20" fillId="3" borderId="53" xfId="0" applyFont="1" applyFill="1" applyBorder="1" applyAlignment="1">
      <alignment horizontal="center" vertical="center"/>
    </xf>
    <xf numFmtId="0" fontId="20" fillId="3" borderId="54" xfId="0" applyFont="1" applyFill="1" applyBorder="1" applyAlignment="1">
      <alignment horizontal="center" vertical="center"/>
    </xf>
    <xf numFmtId="0" fontId="20" fillId="3" borderId="59" xfId="0" applyFont="1" applyFill="1" applyBorder="1" applyAlignment="1">
      <alignment horizontal="center" vertical="center"/>
    </xf>
    <xf numFmtId="0" fontId="20" fillId="2" borderId="1" xfId="0" applyFont="1" applyFill="1" applyBorder="1" applyAlignment="1" applyProtection="1">
      <alignment horizontal="center" vertical="center"/>
      <protection locked="0"/>
    </xf>
    <xf numFmtId="0" fontId="20" fillId="2" borderId="2" xfId="0" applyFont="1" applyFill="1" applyBorder="1" applyAlignment="1" applyProtection="1">
      <alignment horizontal="center" vertical="center"/>
      <protection locked="0"/>
    </xf>
    <xf numFmtId="0" fontId="20" fillId="2" borderId="52" xfId="0" applyFont="1" applyFill="1" applyBorder="1" applyAlignment="1" applyProtection="1">
      <alignment horizontal="center" vertical="center"/>
      <protection locked="0"/>
    </xf>
    <xf numFmtId="0" fontId="20" fillId="2" borderId="53" xfId="0" applyFont="1" applyFill="1" applyBorder="1" applyAlignment="1" applyProtection="1">
      <alignment horizontal="center" vertical="center"/>
      <protection locked="0"/>
    </xf>
    <xf numFmtId="0" fontId="20" fillId="2" borderId="54" xfId="0" applyFont="1" applyFill="1" applyBorder="1" applyAlignment="1" applyProtection="1">
      <alignment horizontal="center" vertical="center"/>
      <protection locked="0"/>
    </xf>
    <xf numFmtId="0" fontId="20" fillId="2" borderId="59" xfId="0" applyFont="1" applyFill="1" applyBorder="1" applyAlignment="1" applyProtection="1">
      <alignment horizontal="center" vertical="center"/>
      <protection locked="0"/>
    </xf>
    <xf numFmtId="0" fontId="19" fillId="8" borderId="29" xfId="0" applyFont="1" applyFill="1" applyBorder="1" applyAlignment="1">
      <alignment horizontal="center" vertical="center"/>
    </xf>
    <xf numFmtId="0" fontId="19" fillId="8" borderId="0" xfId="0" applyFont="1" applyFill="1" applyAlignment="1">
      <alignment horizontal="center" vertical="center"/>
    </xf>
    <xf numFmtId="0" fontId="19" fillId="8" borderId="30" xfId="0" applyFont="1" applyFill="1" applyBorder="1" applyAlignment="1">
      <alignment horizontal="center" vertical="center"/>
    </xf>
    <xf numFmtId="0" fontId="9" fillId="4" borderId="35" xfId="0" applyFont="1" applyFill="1" applyBorder="1" applyAlignment="1">
      <alignment horizontal="left" vertical="center"/>
    </xf>
    <xf numFmtId="0" fontId="9" fillId="4" borderId="4" xfId="0" applyFont="1" applyFill="1" applyBorder="1" applyAlignment="1">
      <alignment horizontal="left" vertical="center"/>
    </xf>
    <xf numFmtId="0" fontId="9" fillId="4" borderId="32" xfId="0" applyFont="1" applyFill="1" applyBorder="1" applyAlignment="1">
      <alignment horizontal="left" vertical="center"/>
    </xf>
    <xf numFmtId="0" fontId="9" fillId="4" borderId="33" xfId="0" applyFont="1" applyFill="1" applyBorder="1" applyAlignment="1">
      <alignment horizontal="left" vertical="center"/>
    </xf>
    <xf numFmtId="0" fontId="23" fillId="2" borderId="35" xfId="0" applyFont="1" applyFill="1" applyBorder="1" applyAlignment="1" applyProtection="1">
      <alignment horizontal="center" vertical="center"/>
      <protection locked="0"/>
    </xf>
    <xf numFmtId="0" fontId="23" fillId="2" borderId="32" xfId="0" applyFont="1" applyFill="1" applyBorder="1" applyAlignment="1" applyProtection="1">
      <alignment horizontal="center" vertical="center"/>
      <protection locked="0"/>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3" xfId="0" applyFont="1" applyBorder="1" applyAlignment="1">
      <alignment horizontal="center" vertical="center" wrapText="1"/>
    </xf>
    <xf numFmtId="0" fontId="17" fillId="3" borderId="1" xfId="0" applyFont="1" applyFill="1" applyBorder="1" applyAlignment="1">
      <alignment horizontal="center"/>
    </xf>
    <xf numFmtId="0" fontId="17" fillId="3" borderId="2" xfId="0" applyFont="1" applyFill="1" applyBorder="1" applyAlignment="1">
      <alignment horizontal="center"/>
    </xf>
    <xf numFmtId="0" fontId="17" fillId="3" borderId="52" xfId="0" applyFont="1" applyFill="1" applyBorder="1" applyAlignment="1">
      <alignment horizontal="center"/>
    </xf>
    <xf numFmtId="0" fontId="17" fillId="3" borderId="53" xfId="0" applyFont="1" applyFill="1" applyBorder="1" applyAlignment="1">
      <alignment horizontal="center"/>
    </xf>
    <xf numFmtId="0" fontId="17" fillId="3" borderId="54" xfId="0" applyFont="1" applyFill="1" applyBorder="1" applyAlignment="1">
      <alignment horizontal="center"/>
    </xf>
    <xf numFmtId="0" fontId="17" fillId="3" borderId="59" xfId="0" applyFont="1" applyFill="1" applyBorder="1" applyAlignment="1">
      <alignment horizontal="center"/>
    </xf>
    <xf numFmtId="0" fontId="22" fillId="3" borderId="28" xfId="0" applyFont="1" applyFill="1" applyBorder="1" applyAlignment="1">
      <alignment horizontal="left" vertical="top"/>
    </xf>
    <xf numFmtId="0" fontId="22" fillId="3" borderId="12" xfId="0" applyFont="1" applyFill="1" applyBorder="1" applyAlignment="1">
      <alignment horizontal="left" vertical="top"/>
    </xf>
    <xf numFmtId="0" fontId="22" fillId="3" borderId="13" xfId="0" applyFont="1" applyFill="1" applyBorder="1" applyAlignment="1">
      <alignment horizontal="left" vertical="top"/>
    </xf>
    <xf numFmtId="0" fontId="22" fillId="2" borderId="31" xfId="0" applyFont="1" applyFill="1" applyBorder="1" applyAlignment="1" applyProtection="1">
      <alignment horizontal="center" vertical="top"/>
      <protection locked="0"/>
    </xf>
    <xf numFmtId="0" fontId="22" fillId="2" borderId="9" xfId="0" applyFont="1" applyFill="1" applyBorder="1" applyAlignment="1" applyProtection="1">
      <alignment horizontal="center" vertical="top"/>
      <protection locked="0"/>
    </xf>
    <xf numFmtId="0" fontId="22" fillId="2" borderId="10" xfId="0" applyFont="1" applyFill="1" applyBorder="1" applyAlignment="1" applyProtection="1">
      <alignment horizontal="center" vertical="top"/>
      <protection locked="0"/>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13" fillId="4" borderId="22" xfId="0" applyFont="1" applyFill="1" applyBorder="1" applyAlignment="1">
      <alignment horizontal="center"/>
    </xf>
    <xf numFmtId="0" fontId="13" fillId="4" borderId="23" xfId="0" applyFont="1" applyFill="1" applyBorder="1" applyAlignment="1">
      <alignment horizontal="center"/>
    </xf>
    <xf numFmtId="0" fontId="13" fillId="4" borderId="24" xfId="0" applyFont="1" applyFill="1" applyBorder="1" applyAlignment="1">
      <alignment horizontal="center"/>
    </xf>
    <xf numFmtId="0" fontId="46" fillId="4" borderId="27" xfId="2" applyFill="1" applyBorder="1" applyAlignment="1" applyProtection="1">
      <alignment horizontal="center" vertical="center" wrapText="1"/>
    </xf>
    <xf numFmtId="0" fontId="10" fillId="3" borderId="14" xfId="0" applyFont="1" applyFill="1" applyBorder="1" applyAlignment="1">
      <alignment horizontal="left" vertical="top" wrapText="1"/>
    </xf>
    <xf numFmtId="0" fontId="10" fillId="3" borderId="15" xfId="0" applyFont="1" applyFill="1" applyBorder="1" applyAlignment="1">
      <alignment horizontal="left" vertical="top" wrapText="1"/>
    </xf>
    <xf numFmtId="0" fontId="10" fillId="3" borderId="27" xfId="0" applyFont="1" applyFill="1" applyBorder="1" applyAlignment="1">
      <alignment horizontal="left" vertical="top" wrapText="1"/>
    </xf>
    <xf numFmtId="2" fontId="95" fillId="2" borderId="7" xfId="2" quotePrefix="1" applyNumberFormat="1" applyFont="1" applyFill="1" applyBorder="1" applyAlignment="1" applyProtection="1">
      <alignment horizontal="center" vertical="center" wrapText="1"/>
      <protection locked="0"/>
    </xf>
    <xf numFmtId="0" fontId="36" fillId="0" borderId="25" xfId="0" applyFont="1" applyBorder="1" applyAlignment="1">
      <alignment horizontal="center" vertical="center"/>
    </xf>
    <xf numFmtId="0" fontId="36" fillId="0" borderId="41" xfId="0" applyFont="1" applyBorder="1" applyAlignment="1">
      <alignment horizontal="center" vertical="center"/>
    </xf>
    <xf numFmtId="2" fontId="8" fillId="3" borderId="7" xfId="0" applyNumberFormat="1" applyFont="1" applyFill="1" applyBorder="1" applyAlignment="1">
      <alignment horizontal="center" vertical="center" wrapText="1"/>
    </xf>
    <xf numFmtId="2" fontId="13" fillId="4" borderId="1" xfId="0" applyNumberFormat="1" applyFont="1" applyFill="1" applyBorder="1" applyAlignment="1">
      <alignment horizontal="center" vertical="center" wrapText="1"/>
    </xf>
    <xf numFmtId="2" fontId="13" fillId="4" borderId="2" xfId="0" applyNumberFormat="1" applyFont="1" applyFill="1" applyBorder="1" applyAlignment="1">
      <alignment horizontal="center" vertical="center" wrapText="1"/>
    </xf>
    <xf numFmtId="2" fontId="13" fillId="4" borderId="52" xfId="0" applyNumberFormat="1" applyFont="1" applyFill="1" applyBorder="1" applyAlignment="1">
      <alignment horizontal="center" vertical="center" wrapText="1"/>
    </xf>
    <xf numFmtId="2" fontId="19" fillId="19" borderId="53" xfId="3" applyNumberFormat="1" applyFont="1" applyFill="1" applyBorder="1" applyAlignment="1" applyProtection="1">
      <alignment horizontal="center" vertical="center" wrapText="1"/>
    </xf>
    <xf numFmtId="2" fontId="19" fillId="19" borderId="54" xfId="3" applyNumberFormat="1" applyFont="1" applyFill="1" applyBorder="1" applyAlignment="1" applyProtection="1">
      <alignment horizontal="center" vertical="center" wrapText="1"/>
    </xf>
    <xf numFmtId="2" fontId="19" fillId="19" borderId="59" xfId="3" applyNumberFormat="1" applyFont="1" applyFill="1" applyBorder="1" applyAlignment="1" applyProtection="1">
      <alignment horizontal="center" vertical="center" wrapText="1"/>
    </xf>
    <xf numFmtId="0" fontId="14" fillId="3" borderId="20" xfId="0" applyFont="1" applyFill="1" applyBorder="1" applyAlignment="1">
      <alignment horizontal="center" vertical="center" wrapText="1"/>
    </xf>
    <xf numFmtId="0" fontId="19" fillId="4" borderId="35" xfId="0" applyFont="1" applyFill="1" applyBorder="1" applyAlignment="1">
      <alignment horizontal="center" vertical="center"/>
    </xf>
    <xf numFmtId="0" fontId="19" fillId="4" borderId="4" xfId="0" applyFont="1" applyFill="1" applyBorder="1" applyAlignment="1">
      <alignment horizontal="center" vertical="center"/>
    </xf>
    <xf numFmtId="0" fontId="19" fillId="4" borderId="5" xfId="0" applyFont="1" applyFill="1" applyBorder="1" applyAlignment="1">
      <alignment horizontal="center" vertical="center"/>
    </xf>
    <xf numFmtId="0" fontId="19" fillId="2" borderId="22" xfId="0" applyFont="1" applyFill="1" applyBorder="1" applyAlignment="1" applyProtection="1">
      <alignment horizontal="center" vertical="center"/>
      <protection locked="0"/>
    </xf>
    <xf numFmtId="0" fontId="19" fillId="2" borderId="23" xfId="0" applyFont="1" applyFill="1" applyBorder="1" applyAlignment="1" applyProtection="1">
      <alignment horizontal="center" vertical="center"/>
      <protection locked="0"/>
    </xf>
    <xf numFmtId="0" fontId="19" fillId="2" borderId="24" xfId="0" applyFont="1" applyFill="1" applyBorder="1" applyAlignment="1" applyProtection="1">
      <alignment horizontal="center" vertical="center"/>
      <protection locked="0"/>
    </xf>
    <xf numFmtId="10" fontId="14" fillId="3" borderId="14" xfId="1" applyNumberFormat="1" applyFont="1" applyFill="1" applyBorder="1" applyAlignment="1" applyProtection="1">
      <alignment horizontal="center" vertical="center" wrapText="1"/>
    </xf>
    <xf numFmtId="10" fontId="14" fillId="3" borderId="15" xfId="1" applyNumberFormat="1" applyFont="1" applyFill="1" applyBorder="1" applyAlignment="1" applyProtection="1">
      <alignment horizontal="center" vertical="center" wrapText="1"/>
    </xf>
    <xf numFmtId="2" fontId="19" fillId="3" borderId="20" xfId="3" applyNumberFormat="1" applyFont="1" applyFill="1" applyBorder="1" applyAlignment="1" applyProtection="1">
      <alignment horizontal="center" vertical="center" wrapText="1"/>
    </xf>
    <xf numFmtId="2" fontId="19" fillId="3" borderId="40" xfId="3" applyNumberFormat="1" applyFont="1" applyFill="1" applyBorder="1" applyAlignment="1" applyProtection="1">
      <alignment horizontal="center" vertical="center" wrapText="1"/>
    </xf>
    <xf numFmtId="9" fontId="48" fillId="19" borderId="11" xfId="1" applyFont="1" applyFill="1" applyBorder="1" applyAlignment="1" applyProtection="1">
      <alignment horizontal="center" vertical="center" wrapText="1"/>
    </xf>
    <xf numFmtId="9" fontId="48" fillId="19" borderId="12" xfId="1" applyFont="1" applyFill="1" applyBorder="1" applyAlignment="1" applyProtection="1">
      <alignment horizontal="center" vertical="center" wrapText="1"/>
    </xf>
    <xf numFmtId="9" fontId="48" fillId="19" borderId="25" xfId="1" applyFont="1" applyFill="1" applyBorder="1" applyAlignment="1" applyProtection="1">
      <alignment horizontal="center" vertical="center" wrapText="1"/>
    </xf>
    <xf numFmtId="9" fontId="48" fillId="19" borderId="8" xfId="1" applyFont="1" applyFill="1" applyBorder="1" applyAlignment="1" applyProtection="1">
      <alignment horizontal="center" vertical="center" wrapText="1"/>
    </xf>
    <xf numFmtId="9" fontId="48" fillId="19" borderId="9" xfId="1" applyFont="1" applyFill="1" applyBorder="1" applyAlignment="1" applyProtection="1">
      <alignment horizontal="center" vertical="center" wrapText="1"/>
    </xf>
    <xf numFmtId="9" fontId="48" fillId="19" borderId="41" xfId="1" applyFont="1" applyFill="1" applyBorder="1" applyAlignment="1" applyProtection="1">
      <alignment horizontal="center" vertical="center" wrapText="1"/>
    </xf>
    <xf numFmtId="10" fontId="14" fillId="3" borderId="27" xfId="1" applyNumberFormat="1" applyFont="1" applyFill="1" applyBorder="1" applyAlignment="1" applyProtection="1">
      <alignment horizontal="center" vertical="center" wrapText="1"/>
    </xf>
    <xf numFmtId="0" fontId="13" fillId="3" borderId="40" xfId="0" applyFont="1" applyFill="1" applyBorder="1" applyAlignment="1">
      <alignment horizontal="center" vertical="center" wrapText="1"/>
    </xf>
    <xf numFmtId="1" fontId="12" fillId="2" borderId="14" xfId="0" applyNumberFormat="1" applyFont="1" applyFill="1" applyBorder="1" applyAlignment="1" applyProtection="1">
      <alignment horizontal="center" vertical="center"/>
      <protection locked="0"/>
    </xf>
    <xf numFmtId="1" fontId="12" fillId="2" borderId="15" xfId="0" applyNumberFormat="1" applyFont="1" applyFill="1" applyBorder="1" applyAlignment="1" applyProtection="1">
      <alignment horizontal="center" vertical="center"/>
      <protection locked="0"/>
    </xf>
    <xf numFmtId="1" fontId="12" fillId="2" borderId="27" xfId="0" applyNumberFormat="1" applyFont="1" applyFill="1" applyBorder="1" applyAlignment="1" applyProtection="1">
      <alignment horizontal="center" vertical="center"/>
      <protection locked="0"/>
    </xf>
    <xf numFmtId="9" fontId="48" fillId="3" borderId="11" xfId="1" applyFont="1" applyFill="1" applyBorder="1" applyAlignment="1" applyProtection="1">
      <alignment horizontal="center" vertical="center" wrapText="1"/>
    </xf>
    <xf numFmtId="9" fontId="48" fillId="3" borderId="25" xfId="1" applyFont="1" applyFill="1" applyBorder="1" applyAlignment="1" applyProtection="1">
      <alignment horizontal="center" vertical="center" wrapText="1"/>
    </xf>
    <xf numFmtId="9" fontId="48" fillId="3" borderId="8" xfId="1" applyFont="1" applyFill="1" applyBorder="1" applyAlignment="1" applyProtection="1">
      <alignment horizontal="center" vertical="center" wrapText="1"/>
    </xf>
    <xf numFmtId="9" fontId="48" fillId="3" borderId="41" xfId="1" applyFont="1" applyFill="1" applyBorder="1" applyAlignment="1" applyProtection="1">
      <alignment horizontal="center" vertical="center" wrapText="1"/>
    </xf>
    <xf numFmtId="2" fontId="19" fillId="3" borderId="11" xfId="1" applyNumberFormat="1" applyFont="1" applyFill="1" applyBorder="1" applyAlignment="1" applyProtection="1">
      <alignment horizontal="center" vertical="center" wrapText="1"/>
    </xf>
    <xf numFmtId="2" fontId="19" fillId="3" borderId="25" xfId="1" applyNumberFormat="1" applyFont="1" applyFill="1" applyBorder="1" applyAlignment="1" applyProtection="1">
      <alignment horizontal="center" vertical="center" wrapText="1"/>
    </xf>
    <xf numFmtId="2" fontId="19" fillId="3" borderId="8" xfId="1" applyNumberFormat="1" applyFont="1" applyFill="1" applyBorder="1" applyAlignment="1" applyProtection="1">
      <alignment horizontal="center" vertical="center" wrapText="1"/>
    </xf>
    <xf numFmtId="2" fontId="19" fillId="3" borderId="41" xfId="1" applyNumberFormat="1" applyFont="1" applyFill="1" applyBorder="1" applyAlignment="1" applyProtection="1">
      <alignment horizontal="center" vertical="center" wrapText="1"/>
    </xf>
    <xf numFmtId="0" fontId="13" fillId="3" borderId="14" xfId="0" applyFont="1" applyFill="1" applyBorder="1" applyAlignment="1">
      <alignment horizontal="center" vertical="center" wrapText="1"/>
    </xf>
    <xf numFmtId="0" fontId="22" fillId="3" borderId="1" xfId="0" applyFont="1" applyFill="1" applyBorder="1" applyAlignment="1">
      <alignment horizontal="center"/>
    </xf>
    <xf numFmtId="0" fontId="22" fillId="3" borderId="2" xfId="0" applyFont="1" applyFill="1" applyBorder="1" applyAlignment="1">
      <alignment horizontal="center"/>
    </xf>
    <xf numFmtId="0" fontId="22" fillId="3" borderId="52" xfId="0" applyFont="1" applyFill="1" applyBorder="1" applyAlignment="1">
      <alignment horizontal="center"/>
    </xf>
    <xf numFmtId="0" fontId="20" fillId="3" borderId="41" xfId="0" applyFont="1" applyFill="1" applyBorder="1" applyAlignment="1">
      <alignment horizontal="center" vertical="center"/>
    </xf>
    <xf numFmtId="0" fontId="20" fillId="3" borderId="40" xfId="0" applyFont="1" applyFill="1" applyBorder="1" applyAlignment="1">
      <alignment horizontal="center" vertical="center"/>
    </xf>
    <xf numFmtId="0" fontId="20" fillId="3" borderId="8" xfId="0" applyFont="1" applyFill="1" applyBorder="1" applyAlignment="1">
      <alignment horizontal="center" vertical="center"/>
    </xf>
    <xf numFmtId="0" fontId="20" fillId="3" borderId="25" xfId="0" applyFont="1" applyFill="1" applyBorder="1" applyAlignment="1">
      <alignment horizontal="center" vertical="center"/>
    </xf>
    <xf numFmtId="0" fontId="20" fillId="3" borderId="20"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9" xfId="0" applyFont="1" applyFill="1" applyBorder="1" applyAlignment="1">
      <alignment horizontal="center"/>
    </xf>
    <xf numFmtId="0" fontId="22" fillId="3" borderId="10" xfId="0" applyFont="1" applyFill="1" applyBorder="1" applyAlignment="1">
      <alignment horizontal="center"/>
    </xf>
    <xf numFmtId="14" fontId="22" fillId="2" borderId="53" xfId="0" applyNumberFormat="1" applyFont="1" applyFill="1" applyBorder="1" applyAlignment="1" applyProtection="1">
      <alignment horizontal="center"/>
      <protection locked="0"/>
    </xf>
    <xf numFmtId="0" fontId="8" fillId="3" borderId="14" xfId="0" applyFont="1" applyFill="1" applyBorder="1" applyAlignment="1">
      <alignment horizontal="center" vertical="center" wrapText="1"/>
    </xf>
    <xf numFmtId="2" fontId="13" fillId="4" borderId="7" xfId="0" applyNumberFormat="1" applyFont="1" applyFill="1" applyBorder="1" applyAlignment="1">
      <alignment horizontal="center" vertical="center" wrapText="1"/>
    </xf>
    <xf numFmtId="0" fontId="10" fillId="3" borderId="35"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0" xfId="0" applyFont="1" applyFill="1" applyAlignment="1">
      <alignment horizontal="center" vertical="center" wrapText="1"/>
    </xf>
    <xf numFmtId="9" fontId="14" fillId="3" borderId="11" xfId="0" applyNumberFormat="1" applyFont="1" applyFill="1" applyBorder="1" applyAlignment="1">
      <alignment horizontal="center" vertical="center" wrapText="1"/>
    </xf>
    <xf numFmtId="9" fontId="14" fillId="3" borderId="25"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9" fontId="14" fillId="3" borderId="41" xfId="0" applyNumberFormat="1" applyFont="1" applyFill="1" applyBorder="1" applyAlignment="1">
      <alignment horizontal="center" vertical="center" wrapText="1"/>
    </xf>
    <xf numFmtId="0" fontId="19" fillId="8" borderId="69" xfId="0" applyFont="1" applyFill="1" applyBorder="1" applyAlignment="1">
      <alignment horizontal="center" vertical="center"/>
    </xf>
    <xf numFmtId="0" fontId="19" fillId="8" borderId="70" xfId="0" applyFont="1" applyFill="1" applyBorder="1" applyAlignment="1">
      <alignment horizontal="center" vertical="center"/>
    </xf>
    <xf numFmtId="0" fontId="19" fillId="8" borderId="71" xfId="0" applyFont="1" applyFill="1" applyBorder="1" applyAlignment="1">
      <alignment horizontal="center" vertical="center"/>
    </xf>
    <xf numFmtId="0" fontId="13" fillId="4" borderId="30" xfId="0" applyFont="1" applyFill="1" applyBorder="1" applyAlignment="1">
      <alignment horizontal="center" vertical="center" wrapText="1"/>
    </xf>
    <xf numFmtId="0" fontId="2" fillId="0" borderId="50" xfId="0" applyFont="1" applyBorder="1" applyAlignment="1">
      <alignment horizontal="center" vertical="center"/>
    </xf>
    <xf numFmtId="0" fontId="2" fillId="0" borderId="15" xfId="0" applyFont="1" applyBorder="1" applyAlignment="1">
      <alignment horizontal="center" vertical="center"/>
    </xf>
    <xf numFmtId="0" fontId="2" fillId="0" borderId="27" xfId="0" applyFont="1" applyBorder="1" applyAlignment="1">
      <alignment horizontal="center" vertical="center"/>
    </xf>
    <xf numFmtId="0" fontId="86" fillId="7" borderId="7" xfId="0" applyFont="1" applyFill="1" applyBorder="1" applyAlignment="1">
      <alignment horizontal="center" vertical="center"/>
    </xf>
    <xf numFmtId="0" fontId="36" fillId="2" borderId="14" xfId="0" applyFont="1" applyFill="1" applyBorder="1" applyAlignment="1" applyProtection="1">
      <alignment horizontal="center" vertical="center"/>
      <protection locked="0"/>
    </xf>
    <xf numFmtId="0" fontId="36" fillId="2" borderId="15" xfId="0" applyFont="1" applyFill="1" applyBorder="1" applyAlignment="1" applyProtection="1">
      <alignment horizontal="center" vertical="center"/>
      <protection locked="0"/>
    </xf>
    <xf numFmtId="0" fontId="36" fillId="2" borderId="16" xfId="0" applyFont="1" applyFill="1" applyBorder="1" applyAlignment="1" applyProtection="1">
      <alignment horizontal="center" vertical="center"/>
      <protection locked="0"/>
    </xf>
    <xf numFmtId="2" fontId="13" fillId="4" borderId="14" xfId="0" applyNumberFormat="1" applyFont="1" applyFill="1" applyBorder="1" applyAlignment="1">
      <alignment horizontal="center" vertical="center" wrapText="1"/>
    </xf>
    <xf numFmtId="2" fontId="13" fillId="4" borderId="15" xfId="0" applyNumberFormat="1" applyFont="1" applyFill="1" applyBorder="1" applyAlignment="1">
      <alignment horizontal="center" vertical="center" wrapText="1"/>
    </xf>
    <xf numFmtId="2" fontId="13" fillId="4" borderId="16" xfId="0" applyNumberFormat="1" applyFont="1" applyFill="1" applyBorder="1" applyAlignment="1">
      <alignment horizontal="center" vertical="center" wrapText="1"/>
    </xf>
    <xf numFmtId="9" fontId="14" fillId="3" borderId="14" xfId="1" applyFont="1" applyFill="1" applyBorder="1" applyAlignment="1" applyProtection="1">
      <alignment horizontal="center" vertical="center" wrapText="1"/>
    </xf>
    <xf numFmtId="9" fontId="14" fillId="3" borderId="15" xfId="1" applyFont="1" applyFill="1" applyBorder="1" applyAlignment="1" applyProtection="1">
      <alignment horizontal="center" vertical="center" wrapText="1"/>
    </xf>
    <xf numFmtId="9" fontId="14" fillId="3" borderId="27" xfId="1" applyFont="1" applyFill="1" applyBorder="1" applyAlignment="1" applyProtection="1">
      <alignment horizontal="center" vertical="center" wrapText="1"/>
    </xf>
    <xf numFmtId="0" fontId="13" fillId="2" borderId="14" xfId="0" applyFont="1" applyFill="1" applyBorder="1" applyAlignment="1" applyProtection="1">
      <alignment horizontal="center" vertical="center" wrapText="1"/>
      <protection locked="0"/>
    </xf>
    <xf numFmtId="0" fontId="13" fillId="2" borderId="15" xfId="0" applyFont="1" applyFill="1" applyBorder="1" applyAlignment="1" applyProtection="1">
      <alignment horizontal="center" vertical="center" wrapText="1"/>
      <protection locked="0"/>
    </xf>
    <xf numFmtId="0" fontId="13" fillId="2" borderId="27" xfId="0" applyFont="1" applyFill="1" applyBorder="1" applyAlignment="1" applyProtection="1">
      <alignment horizontal="center" vertical="center" wrapText="1"/>
      <protection locked="0"/>
    </xf>
    <xf numFmtId="0" fontId="46" fillId="4" borderId="20" xfId="2" applyFill="1" applyBorder="1" applyAlignment="1" applyProtection="1">
      <alignment horizontal="center" vertical="center" wrapText="1"/>
    </xf>
    <xf numFmtId="0" fontId="46" fillId="4" borderId="21" xfId="2" applyFill="1" applyBorder="1" applyAlignment="1" applyProtection="1">
      <alignment horizontal="center" vertical="center" wrapText="1"/>
    </xf>
    <xf numFmtId="0" fontId="36" fillId="0" borderId="6" xfId="0" applyFont="1" applyBorder="1" applyAlignment="1">
      <alignment horizontal="center" vertical="center"/>
    </xf>
    <xf numFmtId="2" fontId="13" fillId="4" borderId="6" xfId="0" applyNumberFormat="1" applyFont="1" applyFill="1" applyBorder="1" applyAlignment="1">
      <alignment horizontal="center" vertical="center" wrapText="1"/>
    </xf>
    <xf numFmtId="2" fontId="19" fillId="19" borderId="29" xfId="1" applyNumberFormat="1" applyFont="1" applyFill="1" applyBorder="1" applyAlignment="1" applyProtection="1">
      <alignment horizontal="center" vertical="center" wrapText="1"/>
    </xf>
    <xf numFmtId="2" fontId="19" fillId="19" borderId="0" xfId="1" applyNumberFormat="1" applyFont="1" applyFill="1" applyBorder="1" applyAlignment="1" applyProtection="1">
      <alignment horizontal="center" vertical="center" wrapText="1"/>
    </xf>
    <xf numFmtId="2" fontId="19" fillId="19" borderId="26" xfId="1" applyNumberFormat="1" applyFont="1" applyFill="1" applyBorder="1" applyAlignment="1" applyProtection="1">
      <alignment horizontal="center" vertical="center" wrapText="1"/>
    </xf>
    <xf numFmtId="2" fontId="49" fillId="2" borderId="7" xfId="2" quotePrefix="1" applyNumberFormat="1" applyFont="1" applyFill="1" applyBorder="1" applyAlignment="1" applyProtection="1">
      <alignment horizontal="center" vertical="center" wrapText="1"/>
      <protection locked="0"/>
    </xf>
    <xf numFmtId="1" fontId="49" fillId="2" borderId="7" xfId="2" quotePrefix="1" applyNumberFormat="1" applyFont="1" applyFill="1" applyBorder="1" applyAlignment="1" applyProtection="1">
      <alignment horizontal="center" vertical="center" wrapText="1"/>
      <protection locked="0"/>
    </xf>
    <xf numFmtId="2" fontId="8" fillId="4" borderId="11" xfId="0" applyNumberFormat="1" applyFont="1" applyFill="1" applyBorder="1" applyAlignment="1">
      <alignment horizontal="center" vertical="center" wrapText="1"/>
    </xf>
    <xf numFmtId="2" fontId="8" fillId="4" borderId="12" xfId="0" applyNumberFormat="1" applyFont="1" applyFill="1" applyBorder="1" applyAlignment="1">
      <alignment horizontal="center" vertical="center" wrapText="1"/>
    </xf>
    <xf numFmtId="2" fontId="8" fillId="4" borderId="25" xfId="0" applyNumberFormat="1" applyFont="1" applyFill="1" applyBorder="1" applyAlignment="1">
      <alignment horizontal="center" vertical="center" wrapText="1"/>
    </xf>
    <xf numFmtId="2" fontId="8" fillId="4" borderId="8" xfId="0" applyNumberFormat="1" applyFont="1" applyFill="1" applyBorder="1" applyAlignment="1">
      <alignment horizontal="center" vertical="center" wrapText="1"/>
    </xf>
    <xf numFmtId="2" fontId="8" fillId="4" borderId="9" xfId="0" applyNumberFormat="1" applyFont="1" applyFill="1" applyBorder="1" applyAlignment="1">
      <alignment horizontal="center" vertical="center" wrapText="1"/>
    </xf>
    <xf numFmtId="2" fontId="8" fillId="4" borderId="41" xfId="0" applyNumberFormat="1" applyFont="1" applyFill="1" applyBorder="1" applyAlignment="1">
      <alignment horizontal="center" vertical="center" wrapText="1"/>
    </xf>
    <xf numFmtId="0" fontId="13" fillId="8" borderId="17" xfId="0" applyFont="1" applyFill="1" applyBorder="1" applyAlignment="1">
      <alignment horizontal="center" vertical="center" wrapText="1"/>
    </xf>
    <xf numFmtId="9" fontId="48" fillId="3" borderId="7" xfId="1" applyFont="1" applyFill="1" applyBorder="1" applyAlignment="1" applyProtection="1">
      <alignment horizontal="center" vertical="center" wrapText="1"/>
    </xf>
    <xf numFmtId="9" fontId="48" fillId="3" borderId="12" xfId="1" applyFont="1" applyFill="1" applyBorder="1" applyAlignment="1" applyProtection="1">
      <alignment horizontal="center" vertical="center" wrapText="1"/>
    </xf>
    <xf numFmtId="9" fontId="48" fillId="3" borderId="9" xfId="1" applyFont="1" applyFill="1" applyBorder="1" applyAlignment="1" applyProtection="1">
      <alignment horizontal="center" vertical="center" wrapText="1"/>
    </xf>
    <xf numFmtId="2" fontId="19" fillId="19" borderId="17" xfId="1" applyNumberFormat="1" applyFont="1" applyFill="1" applyBorder="1" applyAlignment="1" applyProtection="1">
      <alignment horizontal="center" vertical="center" wrapText="1"/>
    </xf>
    <xf numFmtId="0" fontId="19" fillId="8" borderId="62" xfId="0" applyFont="1" applyFill="1" applyBorder="1" applyAlignment="1">
      <alignment horizontal="center" vertical="center"/>
    </xf>
    <xf numFmtId="0" fontId="19" fillId="8" borderId="60" xfId="0" applyFont="1" applyFill="1" applyBorder="1" applyAlignment="1">
      <alignment horizontal="center" vertical="center"/>
    </xf>
    <xf numFmtId="0" fontId="13" fillId="4" borderId="19" xfId="0" applyFont="1" applyFill="1" applyBorder="1" applyAlignment="1">
      <alignment horizontal="center" vertical="center"/>
    </xf>
    <xf numFmtId="0" fontId="13" fillId="4" borderId="20" xfId="0" applyFont="1" applyFill="1" applyBorder="1" applyAlignment="1">
      <alignment horizontal="center" vertical="center"/>
    </xf>
    <xf numFmtId="0" fontId="13" fillId="4" borderId="20" xfId="0" applyFont="1" applyFill="1" applyBorder="1" applyAlignment="1">
      <alignment horizontal="center"/>
    </xf>
    <xf numFmtId="0" fontId="13" fillId="4" borderId="21" xfId="0" applyFont="1" applyFill="1" applyBorder="1" applyAlignment="1">
      <alignment horizontal="center"/>
    </xf>
    <xf numFmtId="0" fontId="21" fillId="3" borderId="1" xfId="0" applyFont="1" applyFill="1" applyBorder="1" applyAlignment="1">
      <alignment horizontal="center"/>
    </xf>
    <xf numFmtId="0" fontId="21" fillId="3" borderId="2" xfId="0" applyFont="1" applyFill="1" applyBorder="1" applyAlignment="1">
      <alignment horizontal="center"/>
    </xf>
    <xf numFmtId="0" fontId="21" fillId="3" borderId="52" xfId="0" applyFont="1" applyFill="1" applyBorder="1" applyAlignment="1">
      <alignment horizontal="center"/>
    </xf>
    <xf numFmtId="0" fontId="20" fillId="3" borderId="76" xfId="0" applyFont="1" applyFill="1" applyBorder="1" applyAlignment="1">
      <alignment horizontal="center" vertical="center"/>
    </xf>
    <xf numFmtId="0" fontId="20" fillId="3" borderId="61"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locked="0"/>
    </xf>
    <xf numFmtId="0" fontId="20" fillId="2" borderId="2" xfId="0" applyFont="1" applyFill="1" applyBorder="1" applyAlignment="1" applyProtection="1">
      <alignment horizontal="center" vertical="center" wrapText="1"/>
      <protection locked="0"/>
    </xf>
    <xf numFmtId="0" fontId="20" fillId="2" borderId="52" xfId="0" applyFont="1" applyFill="1" applyBorder="1" applyAlignment="1" applyProtection="1">
      <alignment horizontal="center" vertical="center" wrapText="1"/>
      <protection locked="0"/>
    </xf>
    <xf numFmtId="0" fontId="20" fillId="2" borderId="53" xfId="0" applyFont="1" applyFill="1" applyBorder="1" applyAlignment="1" applyProtection="1">
      <alignment horizontal="center" vertical="center" wrapText="1"/>
      <protection locked="0"/>
    </xf>
    <xf numFmtId="0" fontId="20" fillId="2" borderId="54" xfId="0" applyFont="1" applyFill="1" applyBorder="1" applyAlignment="1" applyProtection="1">
      <alignment horizontal="center" vertical="center" wrapText="1"/>
      <protection locked="0"/>
    </xf>
    <xf numFmtId="0" fontId="20" fillId="2" borderId="59" xfId="0" applyFont="1" applyFill="1" applyBorder="1" applyAlignment="1" applyProtection="1">
      <alignment horizontal="center" vertical="center" wrapText="1"/>
      <protection locked="0"/>
    </xf>
    <xf numFmtId="0" fontId="21" fillId="3" borderId="45" xfId="0" applyFont="1" applyFill="1" applyBorder="1" applyAlignment="1">
      <alignment horizontal="center"/>
    </xf>
    <xf numFmtId="0" fontId="21" fillId="3" borderId="46" xfId="0" applyFont="1" applyFill="1" applyBorder="1" applyAlignment="1">
      <alignment horizontal="center"/>
    </xf>
    <xf numFmtId="0" fontId="42" fillId="4" borderId="7" xfId="0" applyFont="1" applyFill="1" applyBorder="1" applyAlignment="1">
      <alignment horizontal="center" vertical="center" wrapText="1"/>
    </xf>
    <xf numFmtId="0" fontId="42" fillId="4" borderId="17" xfId="0" applyFont="1" applyFill="1" applyBorder="1" applyAlignment="1">
      <alignment horizontal="center" vertical="center" wrapText="1"/>
    </xf>
    <xf numFmtId="2" fontId="34" fillId="0" borderId="7" xfId="1" applyNumberFormat="1" applyFont="1" applyBorder="1" applyAlignment="1" applyProtection="1">
      <alignment horizontal="center" vertical="center" wrapText="1"/>
    </xf>
    <xf numFmtId="0" fontId="9" fillId="4" borderId="35"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9" fillId="4" borderId="33" xfId="0" applyFont="1" applyFill="1" applyBorder="1" applyAlignment="1">
      <alignment horizontal="center" vertical="center" wrapText="1"/>
    </xf>
    <xf numFmtId="0" fontId="14" fillId="2" borderId="4" xfId="0" applyFont="1" applyFill="1" applyBorder="1" applyAlignment="1" applyProtection="1">
      <alignment horizontal="center" vertical="top"/>
      <protection locked="0"/>
    </xf>
    <xf numFmtId="0" fontId="14" fillId="2" borderId="5" xfId="0" applyFont="1" applyFill="1" applyBorder="1" applyAlignment="1" applyProtection="1">
      <alignment horizontal="center" vertical="top"/>
      <protection locked="0"/>
    </xf>
    <xf numFmtId="0" fontId="14" fillId="2" borderId="0" xfId="0" applyFont="1" applyFill="1" applyAlignment="1" applyProtection="1">
      <alignment horizontal="center" vertical="top"/>
      <protection locked="0"/>
    </xf>
    <xf numFmtId="0" fontId="14" fillId="2" borderId="30" xfId="0" applyFont="1" applyFill="1" applyBorder="1" applyAlignment="1" applyProtection="1">
      <alignment horizontal="center" vertical="top"/>
      <protection locked="0"/>
    </xf>
    <xf numFmtId="0" fontId="14" fillId="0" borderId="4"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8" fillId="0" borderId="62" xfId="0" applyFont="1" applyBorder="1" applyAlignment="1">
      <alignment horizontal="center" vertical="center"/>
    </xf>
    <xf numFmtId="0" fontId="10" fillId="0" borderId="40" xfId="0" applyFont="1" applyBorder="1"/>
    <xf numFmtId="0" fontId="0" fillId="0" borderId="5" xfId="0" applyBorder="1" applyAlignment="1">
      <alignment horizontal="center"/>
    </xf>
    <xf numFmtId="0" fontId="0" fillId="0" borderId="30" xfId="0" applyBorder="1" applyAlignment="1">
      <alignment horizontal="center"/>
    </xf>
    <xf numFmtId="0" fontId="0" fillId="0" borderId="34" xfId="0" applyBorder="1" applyAlignment="1">
      <alignment horizontal="center"/>
    </xf>
    <xf numFmtId="0" fontId="5"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3" fillId="0" borderId="30" xfId="0" applyFont="1" applyBorder="1" applyAlignment="1">
      <alignment horizontal="center" vertical="center" wrapText="1"/>
    </xf>
    <xf numFmtId="0" fontId="3" fillId="0" borderId="34" xfId="0" applyFont="1" applyBorder="1" applyAlignment="1">
      <alignment horizontal="center" vertical="center" wrapText="1"/>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89" fillId="0" borderId="29" xfId="0" applyFont="1" applyBorder="1" applyAlignment="1" applyProtection="1">
      <alignment horizontal="center" vertical="center"/>
      <protection locked="0"/>
    </xf>
    <xf numFmtId="0" fontId="89" fillId="0" borderId="0" xfId="0" applyFont="1" applyAlignment="1" applyProtection="1">
      <alignment horizontal="center" vertical="center"/>
      <protection locked="0"/>
    </xf>
    <xf numFmtId="0" fontId="89" fillId="0" borderId="30" xfId="0" applyFont="1" applyBorder="1" applyAlignment="1" applyProtection="1">
      <alignment horizontal="center" vertical="center"/>
      <protection locked="0"/>
    </xf>
    <xf numFmtId="0" fontId="89" fillId="0" borderId="32" xfId="0" applyFont="1" applyBorder="1" applyAlignment="1" applyProtection="1">
      <alignment horizontal="center" vertical="center"/>
      <protection locked="0"/>
    </xf>
    <xf numFmtId="0" fontId="89" fillId="0" borderId="33" xfId="0" applyFont="1" applyBorder="1" applyAlignment="1" applyProtection="1">
      <alignment horizontal="center" vertical="center"/>
      <protection locked="0"/>
    </xf>
    <xf numFmtId="0" fontId="89" fillId="0" borderId="34" xfId="0" applyFont="1" applyBorder="1" applyAlignment="1" applyProtection="1">
      <alignment horizontal="center" vertical="center"/>
      <protection locked="0"/>
    </xf>
    <xf numFmtId="0" fontId="19" fillId="0" borderId="0" xfId="0" applyFont="1" applyAlignment="1">
      <alignment horizontal="center" vertical="center" wrapText="1"/>
    </xf>
    <xf numFmtId="0" fontId="8" fillId="0" borderId="27" xfId="0" applyFont="1" applyBorder="1" applyAlignment="1">
      <alignment horizontal="center" vertical="center" wrapText="1"/>
    </xf>
    <xf numFmtId="0" fontId="17" fillId="0" borderId="32" xfId="0" applyFont="1" applyBorder="1" applyAlignment="1">
      <alignment horizontal="center" vertical="center"/>
    </xf>
    <xf numFmtId="0" fontId="17" fillId="0" borderId="34" xfId="0" applyFont="1" applyBorder="1" applyAlignment="1">
      <alignment horizontal="center" vertical="center"/>
    </xf>
    <xf numFmtId="3" fontId="10" fillId="2" borderId="32" xfId="0" applyNumberFormat="1" applyFont="1" applyFill="1" applyBorder="1" applyAlignment="1" applyProtection="1">
      <alignment horizontal="center" vertical="center"/>
      <protection locked="0"/>
    </xf>
    <xf numFmtId="3" fontId="10" fillId="2" borderId="33" xfId="0" applyNumberFormat="1" applyFont="1" applyFill="1" applyBorder="1" applyAlignment="1" applyProtection="1">
      <alignment horizontal="center" vertical="center"/>
      <protection locked="0"/>
    </xf>
    <xf numFmtId="3" fontId="10" fillId="2" borderId="34" xfId="0" applyNumberFormat="1" applyFont="1" applyFill="1" applyBorder="1" applyAlignment="1" applyProtection="1">
      <alignment horizontal="center" vertical="center"/>
      <protection locked="0"/>
    </xf>
    <xf numFmtId="0" fontId="10" fillId="2" borderId="32" xfId="0" applyFont="1" applyFill="1" applyBorder="1" applyAlignment="1" applyProtection="1">
      <alignment horizontal="center" vertical="center"/>
      <protection locked="0"/>
    </xf>
    <xf numFmtId="0" fontId="10" fillId="2" borderId="33" xfId="0" applyFont="1" applyFill="1" applyBorder="1" applyAlignment="1" applyProtection="1">
      <alignment horizontal="center" vertical="center"/>
      <protection locked="0"/>
    </xf>
    <xf numFmtId="0" fontId="10" fillId="2" borderId="34" xfId="0" applyFont="1" applyFill="1" applyBorder="1" applyAlignment="1" applyProtection="1">
      <alignment horizontal="center" vertical="center"/>
      <protection locked="0"/>
    </xf>
    <xf numFmtId="0" fontId="10" fillId="2" borderId="29" xfId="0" applyFont="1" applyFill="1" applyBorder="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10" fillId="2" borderId="30" xfId="0" applyFont="1" applyFill="1" applyBorder="1" applyAlignment="1" applyProtection="1">
      <alignment horizontal="center" vertical="center"/>
      <protection locked="0"/>
    </xf>
    <xf numFmtId="0" fontId="10" fillId="2" borderId="35" xfId="0" applyFont="1" applyFill="1" applyBorder="1" applyAlignment="1" applyProtection="1">
      <alignment horizontal="center" vertical="top" wrapText="1"/>
      <protection locked="0"/>
    </xf>
    <xf numFmtId="0" fontId="10" fillId="2" borderId="4" xfId="0" applyFont="1" applyFill="1" applyBorder="1" applyAlignment="1" applyProtection="1">
      <alignment horizontal="center" vertical="top" wrapText="1"/>
      <protection locked="0"/>
    </xf>
    <xf numFmtId="0" fontId="10" fillId="2" borderId="5" xfId="0" applyFont="1" applyFill="1" applyBorder="1" applyAlignment="1" applyProtection="1">
      <alignment horizontal="center" vertical="top" wrapText="1"/>
      <protection locked="0"/>
    </xf>
    <xf numFmtId="0" fontId="10" fillId="2" borderId="32" xfId="0" applyFont="1" applyFill="1" applyBorder="1" applyAlignment="1" applyProtection="1">
      <alignment horizontal="center" vertical="top" wrapText="1"/>
      <protection locked="0"/>
    </xf>
    <xf numFmtId="0" fontId="10" fillId="2" borderId="33" xfId="0" applyFont="1" applyFill="1" applyBorder="1" applyAlignment="1" applyProtection="1">
      <alignment horizontal="center" vertical="top" wrapText="1"/>
      <protection locked="0"/>
    </xf>
    <xf numFmtId="0" fontId="10" fillId="2" borderId="34" xfId="0" applyFont="1" applyFill="1" applyBorder="1" applyAlignment="1" applyProtection="1">
      <alignment horizontal="center" vertical="top" wrapText="1"/>
      <protection locked="0"/>
    </xf>
    <xf numFmtId="0" fontId="10" fillId="2" borderId="32" xfId="0" applyFont="1" applyFill="1" applyBorder="1" applyAlignment="1" applyProtection="1">
      <alignment horizontal="center" vertical="center" wrapText="1"/>
      <protection locked="0"/>
    </xf>
    <xf numFmtId="0" fontId="10" fillId="2" borderId="33" xfId="0" applyFont="1" applyFill="1" applyBorder="1" applyAlignment="1" applyProtection="1">
      <alignment horizontal="center" vertical="center" wrapText="1"/>
      <protection locked="0"/>
    </xf>
    <xf numFmtId="0" fontId="10" fillId="2" borderId="34" xfId="0" applyFont="1" applyFill="1" applyBorder="1" applyAlignment="1" applyProtection="1">
      <alignment horizontal="center" vertical="center" wrapText="1"/>
      <protection locked="0"/>
    </xf>
    <xf numFmtId="3" fontId="0" fillId="2" borderId="32" xfId="0" applyNumberFormat="1" applyFill="1" applyBorder="1" applyAlignment="1" applyProtection="1">
      <alignment horizontal="center"/>
      <protection locked="0"/>
    </xf>
    <xf numFmtId="3" fontId="0" fillId="2" borderId="33" xfId="0" applyNumberFormat="1" applyFill="1" applyBorder="1" applyAlignment="1" applyProtection="1">
      <alignment horizontal="center"/>
      <protection locked="0"/>
    </xf>
    <xf numFmtId="3" fontId="0" fillId="2" borderId="34" xfId="0" applyNumberFormat="1" applyFill="1" applyBorder="1" applyAlignment="1" applyProtection="1">
      <alignment horizontal="center"/>
      <protection locked="0"/>
    </xf>
    <xf numFmtId="0" fontId="0" fillId="2" borderId="32" xfId="0" applyFill="1" applyBorder="1" applyAlignment="1" applyProtection="1">
      <alignment horizontal="center"/>
      <protection locked="0"/>
    </xf>
    <xf numFmtId="0" fontId="0" fillId="2" borderId="33" xfId="0" applyFill="1" applyBorder="1" applyAlignment="1" applyProtection="1">
      <alignment horizontal="center"/>
      <protection locked="0"/>
    </xf>
    <xf numFmtId="0" fontId="0" fillId="2" borderId="34" xfId="0" applyFill="1" applyBorder="1" applyAlignment="1" applyProtection="1">
      <alignment horizontal="center"/>
      <protection locked="0"/>
    </xf>
    <xf numFmtId="0" fontId="10" fillId="2" borderId="31" xfId="0" applyFont="1" applyFill="1" applyBorder="1" applyAlignment="1" applyProtection="1">
      <alignment horizontal="center" vertical="center" wrapText="1"/>
      <protection locked="0"/>
    </xf>
    <xf numFmtId="0" fontId="10" fillId="2" borderId="10" xfId="0" applyFont="1" applyFill="1" applyBorder="1" applyAlignment="1" applyProtection="1">
      <alignment horizontal="center" vertical="center" wrapText="1"/>
      <protection locked="0"/>
    </xf>
    <xf numFmtId="0" fontId="19" fillId="8" borderId="28" xfId="0" applyFont="1" applyFill="1" applyBorder="1" applyAlignment="1">
      <alignment horizontal="center" vertical="center"/>
    </xf>
    <xf numFmtId="0" fontId="19" fillId="8" borderId="12" xfId="0" applyFont="1" applyFill="1" applyBorder="1" applyAlignment="1">
      <alignment horizontal="center" vertical="center"/>
    </xf>
    <xf numFmtId="0" fontId="19" fillId="8" borderId="13" xfId="0" applyFont="1" applyFill="1" applyBorder="1" applyAlignment="1">
      <alignment horizontal="center" vertical="center"/>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9" fillId="7" borderId="35"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9" fillId="7" borderId="32" xfId="0" applyFont="1" applyFill="1" applyBorder="1" applyAlignment="1">
      <alignment horizontal="center" vertical="center" wrapText="1"/>
    </xf>
    <xf numFmtId="0" fontId="9" fillId="7" borderId="34" xfId="0" applyFont="1" applyFill="1" applyBorder="1" applyAlignment="1">
      <alignment horizontal="center" vertical="center" wrapText="1"/>
    </xf>
    <xf numFmtId="0" fontId="45" fillId="2" borderId="0" xfId="0" applyFont="1" applyFill="1" applyAlignment="1" applyProtection="1">
      <alignment horizontal="center" vertical="center" wrapText="1"/>
      <protection locked="0"/>
    </xf>
    <xf numFmtId="0" fontId="45" fillId="2" borderId="30"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9" fontId="14" fillId="2" borderId="11" xfId="0" applyNumberFormat="1" applyFont="1" applyFill="1" applyBorder="1" applyAlignment="1" applyProtection="1">
      <alignment horizontal="center" vertical="center" wrapText="1"/>
      <protection locked="0"/>
    </xf>
    <xf numFmtId="9" fontId="14" fillId="2" borderId="25" xfId="0" applyNumberFormat="1" applyFont="1" applyFill="1" applyBorder="1" applyAlignment="1" applyProtection="1">
      <alignment horizontal="center" vertical="center" wrapText="1"/>
      <protection locked="0"/>
    </xf>
    <xf numFmtId="0" fontId="10" fillId="2" borderId="28" xfId="0" applyFont="1" applyFill="1" applyBorder="1" applyAlignment="1" applyProtection="1">
      <alignment horizontal="left" vertical="top" wrapText="1"/>
      <protection locked="0"/>
    </xf>
    <xf numFmtId="0" fontId="10" fillId="2" borderId="12" xfId="0" applyFont="1" applyFill="1" applyBorder="1" applyAlignment="1" applyProtection="1">
      <alignment horizontal="left" vertical="top" wrapText="1"/>
      <protection locked="0"/>
    </xf>
    <xf numFmtId="0" fontId="10" fillId="2" borderId="25" xfId="0" applyFont="1" applyFill="1" applyBorder="1" applyAlignment="1" applyProtection="1">
      <alignment horizontal="left" vertical="top" wrapText="1"/>
      <protection locked="0"/>
    </xf>
    <xf numFmtId="0" fontId="10" fillId="2" borderId="11" xfId="0" applyFont="1" applyFill="1" applyBorder="1" applyAlignment="1" applyProtection="1">
      <alignment horizontal="left" vertical="top" wrapText="1"/>
      <protection locked="0"/>
    </xf>
    <xf numFmtId="0" fontId="19" fillId="8" borderId="73" xfId="0" applyFont="1" applyFill="1" applyBorder="1" applyAlignment="1">
      <alignment horizontal="center" vertical="center"/>
    </xf>
    <xf numFmtId="0" fontId="13" fillId="4" borderId="14"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8" fillId="4" borderId="47" xfId="0" applyFont="1" applyFill="1" applyBorder="1" applyAlignment="1">
      <alignment horizontal="center" vertical="center" wrapText="1"/>
    </xf>
    <xf numFmtId="0" fontId="8" fillId="4" borderId="60" xfId="0" applyFont="1" applyFill="1" applyBorder="1" applyAlignment="1">
      <alignment horizontal="center" vertical="center" wrapText="1"/>
    </xf>
    <xf numFmtId="10" fontId="14" fillId="0" borderId="17" xfId="0" applyNumberFormat="1" applyFont="1" applyBorder="1" applyAlignment="1">
      <alignment horizontal="center" vertical="center"/>
    </xf>
    <xf numFmtId="0" fontId="13" fillId="3" borderId="9"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9" fillId="3" borderId="53" xfId="0" applyFont="1" applyFill="1" applyBorder="1" applyAlignment="1">
      <alignment horizontal="center" vertical="center" wrapText="1"/>
    </xf>
    <xf numFmtId="0" fontId="19" fillId="3" borderId="54" xfId="0" applyFont="1" applyFill="1" applyBorder="1" applyAlignment="1">
      <alignment horizontal="center" vertical="center" wrapText="1"/>
    </xf>
    <xf numFmtId="39" fontId="19" fillId="4" borderId="61" xfId="3" applyNumberFormat="1" applyFont="1" applyFill="1" applyBorder="1" applyAlignment="1" applyProtection="1">
      <alignment horizontal="center" vertical="center" wrapText="1"/>
    </xf>
    <xf numFmtId="39" fontId="19" fillId="4" borderId="55" xfId="3" applyNumberFormat="1" applyFont="1" applyFill="1" applyBorder="1" applyAlignment="1" applyProtection="1">
      <alignment horizontal="center" vertical="center" wrapText="1"/>
    </xf>
    <xf numFmtId="0" fontId="80" fillId="3" borderId="54" xfId="0" applyFont="1" applyFill="1" applyBorder="1" applyAlignment="1">
      <alignment horizontal="center" vertical="center" wrapText="1"/>
    </xf>
    <xf numFmtId="39" fontId="19" fillId="19" borderId="61" xfId="3" applyNumberFormat="1" applyFont="1" applyFill="1" applyBorder="1" applyAlignment="1" applyProtection="1">
      <alignment horizontal="center" vertical="center" wrapText="1"/>
    </xf>
    <xf numFmtId="39" fontId="19" fillId="19" borderId="38" xfId="3" applyNumberFormat="1" applyFont="1" applyFill="1" applyBorder="1" applyAlignment="1" applyProtection="1">
      <alignment horizontal="center" vertical="center" wrapText="1"/>
    </xf>
    <xf numFmtId="9" fontId="14" fillId="2" borderId="7" xfId="0" applyNumberFormat="1" applyFont="1" applyFill="1" applyBorder="1" applyAlignment="1" applyProtection="1">
      <alignment horizontal="center" vertical="center" wrapText="1"/>
      <protection locked="0"/>
    </xf>
    <xf numFmtId="0" fontId="13" fillId="3" borderId="28"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3" borderId="31"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2" fillId="2" borderId="6" xfId="0"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protection locked="0"/>
    </xf>
    <xf numFmtId="0" fontId="19" fillId="0" borderId="28" xfId="0" applyFont="1" applyBorder="1" applyAlignment="1">
      <alignment horizontal="center" vertical="center"/>
    </xf>
    <xf numFmtId="0" fontId="19" fillId="0" borderId="12" xfId="0" applyFont="1" applyBorder="1" applyAlignment="1">
      <alignment horizontal="center" vertical="center"/>
    </xf>
    <xf numFmtId="0" fontId="19" fillId="0" borderId="25" xfId="0" applyFont="1" applyBorder="1" applyAlignment="1">
      <alignment horizontal="center" vertical="center"/>
    </xf>
    <xf numFmtId="0" fontId="19" fillId="0" borderId="29" xfId="0" applyFont="1" applyBorder="1" applyAlignment="1">
      <alignment horizontal="center" vertical="center"/>
    </xf>
    <xf numFmtId="0" fontId="19" fillId="0" borderId="0" xfId="0" applyFont="1" applyAlignment="1">
      <alignment horizontal="center" vertical="center"/>
    </xf>
    <xf numFmtId="0" fontId="19" fillId="0" borderId="26" xfId="0" applyFont="1" applyBorder="1" applyAlignment="1">
      <alignment horizontal="center" vertical="center"/>
    </xf>
    <xf numFmtId="2" fontId="13" fillId="19" borderId="7" xfId="0" applyNumberFormat="1" applyFont="1" applyFill="1" applyBorder="1" applyAlignment="1">
      <alignment horizontal="center" vertical="center" wrapText="1"/>
    </xf>
    <xf numFmtId="2" fontId="13" fillId="19" borderId="20" xfId="0" applyNumberFormat="1" applyFont="1" applyFill="1" applyBorder="1" applyAlignment="1">
      <alignment horizontal="center" vertical="center" wrapText="1"/>
    </xf>
    <xf numFmtId="0" fontId="19" fillId="0" borderId="7" xfId="0" applyFont="1" applyBorder="1" applyAlignment="1">
      <alignment horizontal="center" vertical="center" wrapText="1"/>
    </xf>
    <xf numFmtId="2" fontId="19" fillId="19" borderId="11" xfId="0" applyNumberFormat="1" applyFont="1" applyFill="1" applyBorder="1" applyAlignment="1">
      <alignment horizontal="center" vertical="center"/>
    </xf>
    <xf numFmtId="2" fontId="19" fillId="19" borderId="12" xfId="0" applyNumberFormat="1" applyFont="1" applyFill="1" applyBorder="1" applyAlignment="1">
      <alignment horizontal="center" vertical="center"/>
    </xf>
    <xf numFmtId="2" fontId="19" fillId="19" borderId="13" xfId="0" applyNumberFormat="1" applyFont="1" applyFill="1" applyBorder="1" applyAlignment="1">
      <alignment horizontal="center" vertical="center"/>
    </xf>
    <xf numFmtId="2" fontId="19" fillId="19" borderId="8" xfId="0" applyNumberFormat="1" applyFont="1" applyFill="1" applyBorder="1" applyAlignment="1">
      <alignment horizontal="center" vertical="center"/>
    </xf>
    <xf numFmtId="2" fontId="19" fillId="19" borderId="9" xfId="0" applyNumberFormat="1" applyFont="1" applyFill="1" applyBorder="1" applyAlignment="1">
      <alignment horizontal="center" vertical="center"/>
    </xf>
    <xf numFmtId="2" fontId="19" fillId="19" borderId="10" xfId="0" applyNumberFormat="1" applyFont="1" applyFill="1" applyBorder="1" applyAlignment="1">
      <alignment horizontal="center" vertical="center"/>
    </xf>
    <xf numFmtId="0" fontId="50" fillId="8" borderId="22" xfId="0" applyFont="1" applyFill="1" applyBorder="1" applyAlignment="1">
      <alignment horizontal="center" vertical="center" wrapText="1"/>
    </xf>
    <xf numFmtId="0" fontId="50" fillId="8" borderId="23" xfId="0" applyFont="1" applyFill="1" applyBorder="1" applyAlignment="1">
      <alignment horizontal="center" vertical="center" wrapText="1"/>
    </xf>
    <xf numFmtId="0" fontId="50" fillId="8" borderId="33" xfId="0" applyFont="1" applyFill="1" applyBorder="1" applyAlignment="1">
      <alignment horizontal="center" vertical="center" wrapText="1"/>
    </xf>
    <xf numFmtId="0" fontId="50" fillId="8" borderId="34" xfId="0" applyFont="1" applyFill="1" applyBorder="1" applyAlignment="1">
      <alignment horizontal="center" vertical="center" wrapText="1"/>
    </xf>
    <xf numFmtId="0" fontId="13" fillId="4" borderId="62"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8" fillId="4" borderId="76" xfId="0" applyFont="1" applyFill="1" applyBorder="1" applyAlignment="1">
      <alignment horizontal="center" vertical="center"/>
    </xf>
    <xf numFmtId="0" fontId="8" fillId="4" borderId="72" xfId="0" applyFont="1" applyFill="1" applyBorder="1" applyAlignment="1">
      <alignment horizontal="center" vertical="center"/>
    </xf>
    <xf numFmtId="0" fontId="13" fillId="4" borderId="60" xfId="0" applyFont="1" applyFill="1" applyBorder="1" applyAlignment="1">
      <alignment horizontal="center" vertical="center" wrapText="1"/>
    </xf>
    <xf numFmtId="0" fontId="10" fillId="3" borderId="14" xfId="0" applyFont="1" applyFill="1" applyBorder="1" applyAlignment="1">
      <alignment horizontal="center"/>
    </xf>
    <xf numFmtId="14" fontId="21" fillId="2" borderId="53" xfId="0" applyNumberFormat="1" applyFont="1" applyFill="1" applyBorder="1" applyAlignment="1" applyProtection="1">
      <alignment horizontal="center"/>
      <protection locked="0"/>
    </xf>
    <xf numFmtId="0" fontId="46" fillId="4" borderId="35" xfId="2" quotePrefix="1" applyFill="1" applyBorder="1" applyAlignment="1" applyProtection="1">
      <alignment horizontal="center" vertical="center" wrapText="1"/>
    </xf>
    <xf numFmtId="0" fontId="46" fillId="4" borderId="4" xfId="2" applyFill="1" applyBorder="1" applyAlignment="1" applyProtection="1">
      <alignment horizontal="center" vertical="center" wrapText="1"/>
    </xf>
    <xf numFmtId="0" fontId="46" fillId="4" borderId="32" xfId="2" applyFill="1" applyBorder="1" applyAlignment="1" applyProtection="1">
      <alignment horizontal="center" vertical="center" wrapText="1"/>
    </xf>
    <xf numFmtId="0" fontId="46" fillId="4" borderId="33" xfId="2" applyFill="1" applyBorder="1" applyAlignment="1" applyProtection="1">
      <alignment horizontal="center" vertical="center" wrapText="1"/>
    </xf>
    <xf numFmtId="0" fontId="46" fillId="4" borderId="3" xfId="2" quotePrefix="1" applyFill="1" applyBorder="1" applyAlignment="1" applyProtection="1">
      <alignment horizontal="center" vertical="center" wrapText="1"/>
    </xf>
    <xf numFmtId="0" fontId="46" fillId="4" borderId="63" xfId="2" applyFill="1" applyBorder="1" applyAlignment="1" applyProtection="1">
      <alignment horizontal="center" vertical="center" wrapText="1"/>
    </xf>
    <xf numFmtId="0" fontId="46" fillId="4" borderId="51" xfId="2" applyFill="1" applyBorder="1" applyAlignment="1" applyProtection="1">
      <alignment horizontal="center" vertical="center" wrapText="1"/>
    </xf>
    <xf numFmtId="0" fontId="46" fillId="4" borderId="39" xfId="2" applyFill="1" applyBorder="1" applyAlignment="1" applyProtection="1">
      <alignment horizontal="center" vertical="center" wrapText="1"/>
    </xf>
    <xf numFmtId="0" fontId="46" fillId="4" borderId="3" xfId="2" quotePrefix="1" applyFill="1" applyBorder="1" applyAlignment="1" applyProtection="1">
      <alignment horizontal="center" vertical="center"/>
    </xf>
    <xf numFmtId="0" fontId="46" fillId="4" borderId="4" xfId="2" applyFill="1" applyBorder="1" applyAlignment="1" applyProtection="1">
      <alignment horizontal="center" vertical="center"/>
    </xf>
    <xf numFmtId="0" fontId="46" fillId="4" borderId="63" xfId="2" applyFill="1" applyBorder="1" applyAlignment="1" applyProtection="1">
      <alignment horizontal="center" vertical="center"/>
    </xf>
    <xf numFmtId="0" fontId="46" fillId="4" borderId="51" xfId="2" applyFill="1" applyBorder="1" applyAlignment="1" applyProtection="1">
      <alignment horizontal="center" vertical="center"/>
    </xf>
    <xf numFmtId="0" fontId="46" fillId="4" borderId="33" xfId="2" applyFill="1" applyBorder="1" applyAlignment="1" applyProtection="1">
      <alignment horizontal="center" vertical="center"/>
    </xf>
    <xf numFmtId="0" fontId="46" fillId="4" borderId="39" xfId="2" applyFill="1" applyBorder="1" applyAlignment="1" applyProtection="1">
      <alignment horizontal="center" vertical="center"/>
    </xf>
    <xf numFmtId="0" fontId="46" fillId="4" borderId="5" xfId="2" applyFill="1" applyBorder="1" applyAlignment="1" applyProtection="1">
      <alignment horizontal="center" vertical="center" wrapText="1"/>
    </xf>
    <xf numFmtId="0" fontId="46" fillId="4" borderId="34" xfId="2" applyFill="1" applyBorder="1" applyAlignment="1" applyProtection="1">
      <alignment horizontal="center" vertical="center" wrapText="1"/>
    </xf>
  </cellXfs>
  <cellStyles count="5">
    <cellStyle name="Hipervínculo" xfId="2" builtinId="8"/>
    <cellStyle name="Millares" xfId="3" builtinId="3"/>
    <cellStyle name="Millares [0]" xfId="4" builtinId="6"/>
    <cellStyle name="Normal" xfId="0" builtinId="0"/>
    <cellStyle name="Porcentaje" xfId="1" builtinId="5"/>
  </cellStyles>
  <dxfs count="55">
    <dxf>
      <font>
        <b/>
        <i val="0"/>
        <color rgb="FFFFFF00"/>
      </font>
      <fill>
        <patternFill>
          <bgColor rgb="FFFF0000"/>
        </patternFill>
      </fill>
    </dxf>
    <dxf>
      <font>
        <color rgb="FFFFFF00"/>
      </font>
      <fill>
        <patternFill>
          <bgColor rgb="FFFF0000"/>
        </patternFill>
      </fill>
    </dxf>
    <dxf>
      <fill>
        <patternFill>
          <bgColor theme="1"/>
        </patternFill>
      </fill>
    </dxf>
    <dxf>
      <fill>
        <patternFill>
          <bgColor theme="1"/>
        </patternFill>
      </fill>
    </dxf>
    <dxf>
      <font>
        <b/>
        <i val="0"/>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theme="1"/>
        </patternFill>
      </fill>
    </dxf>
    <dxf>
      <fill>
        <patternFill>
          <bgColor theme="1"/>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F8. EVA. EVENTUAL (Semestre 2)'!A1"/><Relationship Id="rId13" Type="http://schemas.openxmlformats.org/officeDocument/2006/relationships/hyperlink" Target="#'F5. EVA. &#193;REAS O DEPENDENCIAS.'!A1"/><Relationship Id="rId3" Type="http://schemas.openxmlformats.org/officeDocument/2006/relationships/hyperlink" Target="#'F11. EVA P. PRUEBA'!A1"/><Relationship Id="rId7" Type="http://schemas.openxmlformats.org/officeDocument/2006/relationships/hyperlink" Target="#'F7. PLAN DE MEJORAMIENTO'!A1"/><Relationship Id="rId12" Type="http://schemas.openxmlformats.org/officeDocument/2006/relationships/hyperlink" Target="#'F2. COMP. LAB Y COM COMPOR'!A1"/><Relationship Id="rId2" Type="http://schemas.openxmlformats.org/officeDocument/2006/relationships/hyperlink" Target="#'F6. REPOR CLF PRD ANUAL U ORD'!A1"/><Relationship Id="rId1" Type="http://schemas.openxmlformats.org/officeDocument/2006/relationships/image" Target="../media/image1.png"/><Relationship Id="rId6" Type="http://schemas.openxmlformats.org/officeDocument/2006/relationships/hyperlink" Target="#'F4. CALF. COM. COMPORT.'!A1"/><Relationship Id="rId11" Type="http://schemas.openxmlformats.org/officeDocument/2006/relationships/hyperlink" Target="#'F1. INF. GENERAL'!A1"/><Relationship Id="rId5" Type="http://schemas.openxmlformats.org/officeDocument/2006/relationships/hyperlink" Target="#'F3. EVIDENCIAS'!A1"/><Relationship Id="rId15" Type="http://schemas.openxmlformats.org/officeDocument/2006/relationships/hyperlink" Target="#'F10. EVA. INFERIOR A 1 A&#209;O'!A1"/><Relationship Id="rId10" Type="http://schemas.openxmlformats.org/officeDocument/2006/relationships/image" Target="../media/image3.png"/><Relationship Id="rId4" Type="http://schemas.openxmlformats.org/officeDocument/2006/relationships/hyperlink" Target="#'F9. EV. EXTRAORDINARIA'!A1"/><Relationship Id="rId9" Type="http://schemas.openxmlformats.org/officeDocument/2006/relationships/image" Target="../media/image2.jpeg"/><Relationship Id="rId14" Type="http://schemas.openxmlformats.org/officeDocument/2006/relationships/hyperlink" Target="#'F8. EVA. EVENTUAL (Semestre 1)'!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4" Type="http://schemas.microsoft.com/office/2007/relationships/hdphoto" Target="../media/hdphoto1.wdp"/></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4" Type="http://schemas.microsoft.com/office/2007/relationships/hdphoto" Target="../media/hdphoto1.wdp"/></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4" Type="http://schemas.microsoft.com/office/2007/relationships/hdphoto" Target="../media/hdphoto1.wdp"/></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5" Type="http://schemas.openxmlformats.org/officeDocument/2006/relationships/image" Target="../media/image6.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4" Type="http://schemas.microsoft.com/office/2007/relationships/hdphoto" Target="../media/hdphoto1.wdp"/></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7.jpeg"/><Relationship Id="rId4" Type="http://schemas.microsoft.com/office/2007/relationships/hdphoto" Target="../media/hdphoto1.wdp"/></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67</xdr:col>
      <xdr:colOff>0</xdr:colOff>
      <xdr:row>24</xdr:row>
      <xdr:rowOff>133350</xdr:rowOff>
    </xdr:to>
    <xdr:pic macro="[0]!Imagen6_Haga_clic_en">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386477" cy="4705350"/>
        </a:xfrm>
        <a:prstGeom prst="rect">
          <a:avLst/>
        </a:prstGeom>
      </xdr:spPr>
    </xdr:pic>
    <xdr:clientData/>
  </xdr:twoCellAnchor>
  <xdr:twoCellAnchor>
    <xdr:from>
      <xdr:col>4</xdr:col>
      <xdr:colOff>1126882</xdr:colOff>
      <xdr:row>18</xdr:row>
      <xdr:rowOff>27556</xdr:rowOff>
    </xdr:from>
    <xdr:to>
      <xdr:col>6</xdr:col>
      <xdr:colOff>476251</xdr:colOff>
      <xdr:row>20</xdr:row>
      <xdr:rowOff>153865</xdr:rowOff>
    </xdr:to>
    <xdr:sp macro="[0]!Report_Anual" textlink="">
      <xdr:nvSpPr>
        <xdr:cNvPr id="4" name="Rectángul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628901" y="3456556"/>
          <a:ext cx="1437542" cy="507309"/>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F6 Reporte Anual u Ordinario</a:t>
          </a:r>
        </a:p>
      </xdr:txBody>
    </xdr:sp>
    <xdr:clientData/>
  </xdr:twoCellAnchor>
  <xdr:twoCellAnchor>
    <xdr:from>
      <xdr:col>18</xdr:col>
      <xdr:colOff>975409</xdr:colOff>
      <xdr:row>12</xdr:row>
      <xdr:rowOff>119963</xdr:rowOff>
    </xdr:from>
    <xdr:to>
      <xdr:col>65</xdr:col>
      <xdr:colOff>586936</xdr:colOff>
      <xdr:row>15</xdr:row>
      <xdr:rowOff>124811</xdr:rowOff>
    </xdr:to>
    <xdr:sp macro="[0]!Ev_Per_Prueba" textlink="">
      <xdr:nvSpPr>
        <xdr:cNvPr id="6" name="Rectángul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2884943" y="2405963"/>
          <a:ext cx="1306321" cy="576348"/>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08000" bIns="0" rtlCol="0" anchor="t" anchorCtr="0"/>
        <a:lstStyle/>
        <a:p>
          <a:pPr algn="ctr"/>
          <a:r>
            <a:rPr lang="es-CO" sz="1100" b="1">
              <a:solidFill>
                <a:sysClr val="windowText" lastClr="000000"/>
              </a:solidFill>
            </a:rPr>
            <a:t>F11</a:t>
          </a:r>
          <a:r>
            <a:rPr lang="es-CO" sz="1100" b="1" baseline="0">
              <a:solidFill>
                <a:sysClr val="windowText" lastClr="000000"/>
              </a:solidFill>
            </a:rPr>
            <a:t> Evaluación Periodo de Prueba</a:t>
          </a:r>
          <a:endParaRPr lang="es-CO" sz="1100" b="1">
            <a:solidFill>
              <a:sysClr val="windowText" lastClr="000000"/>
            </a:solidFill>
          </a:endParaRPr>
        </a:p>
      </xdr:txBody>
    </xdr:sp>
    <xdr:clientData/>
  </xdr:twoCellAnchor>
  <xdr:twoCellAnchor>
    <xdr:from>
      <xdr:col>18</xdr:col>
      <xdr:colOff>957528</xdr:colOff>
      <xdr:row>5</xdr:row>
      <xdr:rowOff>98205</xdr:rowOff>
    </xdr:from>
    <xdr:to>
      <xdr:col>65</xdr:col>
      <xdr:colOff>586154</xdr:colOff>
      <xdr:row>8</xdr:row>
      <xdr:rowOff>39414</xdr:rowOff>
    </xdr:to>
    <xdr:sp macro="[0]!Ev_Extraordinaria" textlink="">
      <xdr:nvSpPr>
        <xdr:cNvPr id="8" name="Rectá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12907740" y="1050705"/>
          <a:ext cx="1328472" cy="512709"/>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F9 Evaluación Extraordinaria</a:t>
          </a:r>
        </a:p>
      </xdr:txBody>
    </xdr:sp>
    <xdr:clientData/>
  </xdr:twoCellAnchor>
  <xdr:twoCellAnchor>
    <xdr:from>
      <xdr:col>0</xdr:col>
      <xdr:colOff>0</xdr:colOff>
      <xdr:row>24</xdr:row>
      <xdr:rowOff>123825</xdr:rowOff>
    </xdr:from>
    <xdr:to>
      <xdr:col>66</xdr:col>
      <xdr:colOff>28574</xdr:colOff>
      <xdr:row>28</xdr:row>
      <xdr:rowOff>74081</xdr:rowOff>
    </xdr:to>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0" y="4695825"/>
          <a:ext cx="14373224" cy="712256"/>
        </a:xfrm>
        <a:prstGeom prst="rect">
          <a:avLst/>
        </a:prstGeom>
        <a:solidFill>
          <a:schemeClr val="tx1">
            <a:lumMod val="75000"/>
            <a:lumOff val="25000"/>
          </a:schemeClr>
        </a:solidFill>
        <a:ln w="9525" cmpd="sng">
          <a:solidFill>
            <a:schemeClr val="lt1">
              <a:shade val="50000"/>
            </a:schemeClr>
          </a:solidFill>
        </a:ln>
        <a:effectLst>
          <a:outerShdw blurRad="50800" dist="254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200">
              <a:solidFill>
                <a:schemeClr val="bg1"/>
              </a:solidFill>
            </a:rPr>
            <a:t>La</a:t>
          </a:r>
          <a:r>
            <a:rPr lang="es-ES" sz="1200" baseline="0">
              <a:solidFill>
                <a:schemeClr val="bg1"/>
              </a:solidFill>
            </a:rPr>
            <a:t> Comisión nacional del Servicio Civil, deja a disposición la siguiente herramienta de apoyo en la implementación del Sistema Tipo de Evaluación del Desempeño Laboral, el cual podrá ser diligenciado por los evaluadores y evaluados, con el fin de facilitar este proceso. El archivo contiene una serie de formulación y programación por lo cual se sugiere no desbloquear ni modificar dicha información, para ellos contará con el apoyo para cambios e inquietudes a través de la página web </a:t>
          </a:r>
          <a:r>
            <a:rPr lang="es-ES" sz="1200" u="sng" baseline="0">
              <a:solidFill>
                <a:schemeClr val="bg1"/>
              </a:solidFill>
            </a:rPr>
            <a:t>www.cnsc.gov.co</a:t>
          </a:r>
          <a:r>
            <a:rPr lang="es-ES" sz="1200" baseline="0">
              <a:solidFill>
                <a:schemeClr val="bg1"/>
              </a:solidFill>
            </a:rPr>
            <a:t> o por medio telefónico al 3259700.</a:t>
          </a:r>
          <a:endParaRPr lang="es-ES" sz="1200">
            <a:solidFill>
              <a:schemeClr val="bg1"/>
            </a:solidFill>
          </a:endParaRPr>
        </a:p>
      </xdr:txBody>
    </xdr:sp>
    <xdr:clientData/>
  </xdr:twoCellAnchor>
  <xdr:twoCellAnchor>
    <xdr:from>
      <xdr:col>3</xdr:col>
      <xdr:colOff>514349</xdr:colOff>
      <xdr:row>18</xdr:row>
      <xdr:rowOff>36802</xdr:rowOff>
    </xdr:from>
    <xdr:to>
      <xdr:col>4</xdr:col>
      <xdr:colOff>644770</xdr:colOff>
      <xdr:row>20</xdr:row>
      <xdr:rowOff>168519</xdr:rowOff>
    </xdr:to>
    <xdr:sp macro="[0]!Evidencias" textlink="">
      <xdr:nvSpPr>
        <xdr:cNvPr id="20" name="Rectángulo 19">
          <a:hlinkClick xmlns:r="http://schemas.openxmlformats.org/officeDocument/2006/relationships" r:id="rId5"/>
          <a:extLst>
            <a:ext uri="{FF2B5EF4-FFF2-40B4-BE49-F238E27FC236}">
              <a16:creationId xmlns:a16="http://schemas.microsoft.com/office/drawing/2014/main" id="{00000000-0008-0000-0000-000014000000}"/>
            </a:ext>
          </a:extLst>
        </xdr:cNvPr>
        <xdr:cNvSpPr/>
      </xdr:nvSpPr>
      <xdr:spPr>
        <a:xfrm>
          <a:off x="756137" y="3465802"/>
          <a:ext cx="1390652" cy="512717"/>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s-CO" sz="1100" b="1">
              <a:solidFill>
                <a:sysClr val="windowText" lastClr="000000"/>
              </a:solidFill>
            </a:rPr>
            <a:t>F3. Evidencias</a:t>
          </a:r>
        </a:p>
      </xdr:txBody>
    </xdr:sp>
    <xdr:clientData/>
  </xdr:twoCellAnchor>
  <xdr:twoCellAnchor>
    <xdr:from>
      <xdr:col>4</xdr:col>
      <xdr:colOff>1122001</xdr:colOff>
      <xdr:row>11</xdr:row>
      <xdr:rowOff>80514</xdr:rowOff>
    </xdr:from>
    <xdr:to>
      <xdr:col>6</xdr:col>
      <xdr:colOff>480645</xdr:colOff>
      <xdr:row>14</xdr:row>
      <xdr:rowOff>40298</xdr:rowOff>
    </xdr:to>
    <xdr:sp macro="[0]!Cal_Comp_Comportam" textlink="">
      <xdr:nvSpPr>
        <xdr:cNvPr id="21" name="Rectángulo 20">
          <a:hlinkClick xmlns:r="http://schemas.openxmlformats.org/officeDocument/2006/relationships" r:id="rId6"/>
          <a:extLst>
            <a:ext uri="{FF2B5EF4-FFF2-40B4-BE49-F238E27FC236}">
              <a16:creationId xmlns:a16="http://schemas.microsoft.com/office/drawing/2014/main" id="{00000000-0008-0000-0000-000015000000}"/>
            </a:ext>
          </a:extLst>
        </xdr:cNvPr>
        <xdr:cNvSpPr/>
      </xdr:nvSpPr>
      <xdr:spPr>
        <a:xfrm>
          <a:off x="2624020" y="2176014"/>
          <a:ext cx="1446817" cy="531284"/>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F4 Cal. Competencias Comportamentales</a:t>
          </a:r>
        </a:p>
      </xdr:txBody>
    </xdr:sp>
    <xdr:clientData/>
  </xdr:twoCellAnchor>
  <xdr:twoCellAnchor>
    <xdr:from>
      <xdr:col>17</xdr:col>
      <xdr:colOff>319364</xdr:colOff>
      <xdr:row>5</xdr:row>
      <xdr:rowOff>119275</xdr:rowOff>
    </xdr:from>
    <xdr:to>
      <xdr:col>18</xdr:col>
      <xdr:colOff>826476</xdr:colOff>
      <xdr:row>8</xdr:row>
      <xdr:rowOff>55533</xdr:rowOff>
    </xdr:to>
    <xdr:sp macro="[0]!Plan_Mejoramiento" textlink="">
      <xdr:nvSpPr>
        <xdr:cNvPr id="22" name="Rectángulo 21">
          <a:hlinkClick xmlns:r="http://schemas.openxmlformats.org/officeDocument/2006/relationships" r:id="rId7"/>
          <a:extLst>
            <a:ext uri="{FF2B5EF4-FFF2-40B4-BE49-F238E27FC236}">
              <a16:creationId xmlns:a16="http://schemas.microsoft.com/office/drawing/2014/main" id="{00000000-0008-0000-0000-000016000000}"/>
            </a:ext>
          </a:extLst>
        </xdr:cNvPr>
        <xdr:cNvSpPr/>
      </xdr:nvSpPr>
      <xdr:spPr>
        <a:xfrm>
          <a:off x="11412326" y="1071775"/>
          <a:ext cx="1364362" cy="507758"/>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F7 Plan de Mejoramiento</a:t>
          </a:r>
        </a:p>
      </xdr:txBody>
    </xdr:sp>
    <xdr:clientData/>
  </xdr:twoCellAnchor>
  <xdr:twoCellAnchor>
    <xdr:from>
      <xdr:col>17</xdr:col>
      <xdr:colOff>345099</xdr:colOff>
      <xdr:row>12</xdr:row>
      <xdr:rowOff>113671</xdr:rowOff>
    </xdr:from>
    <xdr:to>
      <xdr:col>18</xdr:col>
      <xdr:colOff>821349</xdr:colOff>
      <xdr:row>15</xdr:row>
      <xdr:rowOff>134082</xdr:rowOff>
    </xdr:to>
    <xdr:sp macro="[0]!Ev_Eventual_2" textlink="">
      <xdr:nvSpPr>
        <xdr:cNvPr id="24" name="Rectángulo 23">
          <a:hlinkClick xmlns:r="http://schemas.openxmlformats.org/officeDocument/2006/relationships" r:id="rId8"/>
          <a:extLst>
            <a:ext uri="{FF2B5EF4-FFF2-40B4-BE49-F238E27FC236}">
              <a16:creationId xmlns:a16="http://schemas.microsoft.com/office/drawing/2014/main" id="{00000000-0008-0000-0000-000018000000}"/>
            </a:ext>
          </a:extLst>
        </xdr:cNvPr>
        <xdr:cNvSpPr/>
      </xdr:nvSpPr>
      <xdr:spPr>
        <a:xfrm>
          <a:off x="11438061" y="2399671"/>
          <a:ext cx="1333500" cy="591911"/>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0" rtlCol="0" anchor="ctr"/>
        <a:lstStyle/>
        <a:p>
          <a:pPr algn="ctr"/>
          <a:r>
            <a:rPr lang="es-CO" sz="1100" b="1">
              <a:solidFill>
                <a:sysClr val="windowText" lastClr="000000"/>
              </a:solidFill>
            </a:rPr>
            <a:t>F8 Evaluación</a:t>
          </a:r>
          <a:r>
            <a:rPr lang="es-CO" sz="1100" b="1" baseline="0">
              <a:solidFill>
                <a:sysClr val="windowText" lastClr="000000"/>
              </a:solidFill>
            </a:rPr>
            <a:t> Eventual 2do Semestre</a:t>
          </a:r>
          <a:endParaRPr lang="es-CO" sz="1100" b="1">
            <a:solidFill>
              <a:sysClr val="windowText" lastClr="000000"/>
            </a:solidFill>
          </a:endParaRPr>
        </a:p>
      </xdr:txBody>
    </xdr:sp>
    <xdr:clientData/>
  </xdr:twoCellAnchor>
  <xdr:twoCellAnchor>
    <xdr:from>
      <xdr:col>63</xdr:col>
      <xdr:colOff>247650</xdr:colOff>
      <xdr:row>33</xdr:row>
      <xdr:rowOff>114300</xdr:rowOff>
    </xdr:from>
    <xdr:to>
      <xdr:col>65</xdr:col>
      <xdr:colOff>419100</xdr:colOff>
      <xdr:row>34</xdr:row>
      <xdr:rowOff>219075</xdr:rowOff>
    </xdr:to>
    <xdr:sp macro="" textlink="">
      <xdr:nvSpPr>
        <xdr:cNvPr id="25" name="Rectángulo 24">
          <a:extLst>
            <a:ext uri="{FF2B5EF4-FFF2-40B4-BE49-F238E27FC236}">
              <a16:creationId xmlns:a16="http://schemas.microsoft.com/office/drawing/2014/main" id="{00000000-0008-0000-0000-000019000000}"/>
            </a:ext>
          </a:extLst>
        </xdr:cNvPr>
        <xdr:cNvSpPr/>
      </xdr:nvSpPr>
      <xdr:spPr>
        <a:xfrm>
          <a:off x="13277850" y="6496050"/>
          <a:ext cx="762000" cy="390525"/>
        </a:xfrm>
        <a:prstGeom prst="rect">
          <a:avLst/>
        </a:prstGeom>
        <a:solidFill>
          <a:srgbClr val="00B050"/>
        </a:solidFill>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64</xdr:col>
      <xdr:colOff>57150</xdr:colOff>
      <xdr:row>35</xdr:row>
      <xdr:rowOff>123825</xdr:rowOff>
    </xdr:from>
    <xdr:to>
      <xdr:col>65</xdr:col>
      <xdr:colOff>514350</xdr:colOff>
      <xdr:row>35</xdr:row>
      <xdr:rowOff>600075</xdr:rowOff>
    </xdr:to>
    <xdr:sp macro="" textlink="">
      <xdr:nvSpPr>
        <xdr:cNvPr id="26" name="Llamada de flecha a la derecha 25">
          <a:extLst>
            <a:ext uri="{FF2B5EF4-FFF2-40B4-BE49-F238E27FC236}">
              <a16:creationId xmlns:a16="http://schemas.microsoft.com/office/drawing/2014/main" id="{00000000-0008-0000-0000-00001A000000}"/>
            </a:ext>
          </a:extLst>
        </xdr:cNvPr>
        <xdr:cNvSpPr/>
      </xdr:nvSpPr>
      <xdr:spPr>
        <a:xfrm>
          <a:off x="13373100" y="7153275"/>
          <a:ext cx="762000" cy="476250"/>
        </a:xfrm>
        <a:prstGeom prst="rightArrowCallou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63</xdr:col>
      <xdr:colOff>247650</xdr:colOff>
      <xdr:row>36</xdr:row>
      <xdr:rowOff>314325</xdr:rowOff>
    </xdr:from>
    <xdr:to>
      <xdr:col>65</xdr:col>
      <xdr:colOff>476250</xdr:colOff>
      <xdr:row>37</xdr:row>
      <xdr:rowOff>66675</xdr:rowOff>
    </xdr:to>
    <xdr:sp macro="" textlink="">
      <xdr:nvSpPr>
        <xdr:cNvPr id="27" name="Elipse 26">
          <a:extLst>
            <a:ext uri="{FF2B5EF4-FFF2-40B4-BE49-F238E27FC236}">
              <a16:creationId xmlns:a16="http://schemas.microsoft.com/office/drawing/2014/main" id="{00000000-0008-0000-0000-00001B000000}"/>
            </a:ext>
          </a:extLst>
        </xdr:cNvPr>
        <xdr:cNvSpPr/>
      </xdr:nvSpPr>
      <xdr:spPr>
        <a:xfrm>
          <a:off x="13277850" y="8048625"/>
          <a:ext cx="819150" cy="523875"/>
        </a:xfrm>
        <a:prstGeom prst="ellipse">
          <a:avLst/>
        </a:prstGeom>
        <a:solidFill>
          <a:srgbClr val="00B0F0"/>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ES" sz="1100" b="1">
              <a:effectLst/>
              <a:latin typeface="Calibri" panose="020F0502020204030204" pitchFamily="34" charset="0"/>
              <a:ea typeface="Calibri" panose="020F0502020204030204" pitchFamily="34" charset="0"/>
              <a:cs typeface="Times New Roman" panose="02020603050405020304" pitchFamily="18" charset="0"/>
            </a:rPr>
            <a:t>1EPS</a:t>
          </a:r>
        </a:p>
      </xdr:txBody>
    </xdr:sp>
    <xdr:clientData/>
  </xdr:twoCellAnchor>
  <xdr:twoCellAnchor>
    <xdr:from>
      <xdr:col>64</xdr:col>
      <xdr:colOff>19050</xdr:colOff>
      <xdr:row>40</xdr:row>
      <xdr:rowOff>123825</xdr:rowOff>
    </xdr:from>
    <xdr:to>
      <xdr:col>65</xdr:col>
      <xdr:colOff>476250</xdr:colOff>
      <xdr:row>40</xdr:row>
      <xdr:rowOff>600075</xdr:rowOff>
    </xdr:to>
    <xdr:sp macro="" textlink="">
      <xdr:nvSpPr>
        <xdr:cNvPr id="28" name="Llamada de flecha a la derecha 27">
          <a:extLst>
            <a:ext uri="{FF2B5EF4-FFF2-40B4-BE49-F238E27FC236}">
              <a16:creationId xmlns:a16="http://schemas.microsoft.com/office/drawing/2014/main" id="{00000000-0008-0000-0000-00001C000000}"/>
            </a:ext>
          </a:extLst>
        </xdr:cNvPr>
        <xdr:cNvSpPr/>
      </xdr:nvSpPr>
      <xdr:spPr>
        <a:xfrm>
          <a:off x="13335000" y="9572625"/>
          <a:ext cx="762000" cy="476250"/>
        </a:xfrm>
        <a:prstGeom prst="rightArrowCallou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64</xdr:col>
      <xdr:colOff>95249</xdr:colOff>
      <xdr:row>37</xdr:row>
      <xdr:rowOff>285751</xdr:rowOff>
    </xdr:from>
    <xdr:to>
      <xdr:col>65</xdr:col>
      <xdr:colOff>352424</xdr:colOff>
      <xdr:row>39</xdr:row>
      <xdr:rowOff>342901</xdr:rowOff>
    </xdr:to>
    <xdr:sp macro="" textlink="">
      <xdr:nvSpPr>
        <xdr:cNvPr id="29" name="Rombo 28">
          <a:extLst>
            <a:ext uri="{FF2B5EF4-FFF2-40B4-BE49-F238E27FC236}">
              <a16:creationId xmlns:a16="http://schemas.microsoft.com/office/drawing/2014/main" id="{00000000-0008-0000-0000-00001D000000}"/>
            </a:ext>
          </a:extLst>
        </xdr:cNvPr>
        <xdr:cNvSpPr/>
      </xdr:nvSpPr>
      <xdr:spPr>
        <a:xfrm>
          <a:off x="13411199" y="8791576"/>
          <a:ext cx="561975" cy="590550"/>
        </a:xfrm>
        <a:prstGeom prst="diamond">
          <a:avLst/>
        </a:prstGeom>
        <a:blipFill>
          <a:blip xmlns:r="http://schemas.openxmlformats.org/officeDocument/2006/relationships" r:embed="rId9"/>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63</xdr:col>
      <xdr:colOff>276224</xdr:colOff>
      <xdr:row>41</xdr:row>
      <xdr:rowOff>257174</xdr:rowOff>
    </xdr:from>
    <xdr:to>
      <xdr:col>65</xdr:col>
      <xdr:colOff>380999</xdr:colOff>
      <xdr:row>42</xdr:row>
      <xdr:rowOff>342899</xdr:rowOff>
    </xdr:to>
    <xdr:sp macro="" textlink="">
      <xdr:nvSpPr>
        <xdr:cNvPr id="30" name="Conector fuera de página 29">
          <a:extLst>
            <a:ext uri="{FF2B5EF4-FFF2-40B4-BE49-F238E27FC236}">
              <a16:creationId xmlns:a16="http://schemas.microsoft.com/office/drawing/2014/main" id="{00000000-0008-0000-0000-00001E000000}"/>
            </a:ext>
          </a:extLst>
        </xdr:cNvPr>
        <xdr:cNvSpPr/>
      </xdr:nvSpPr>
      <xdr:spPr>
        <a:xfrm>
          <a:off x="13306424" y="10429874"/>
          <a:ext cx="695325" cy="600075"/>
        </a:xfrm>
        <a:prstGeom prst="flowChartOffpageConnector">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ES" sz="1100">
              <a:effectLst/>
              <a:ea typeface="Calibri" panose="020F0502020204030204" pitchFamily="34" charset="0"/>
              <a:cs typeface="Times New Roman" panose="02020603050405020304" pitchFamily="18" charset="0"/>
            </a:rPr>
            <a:t>2 EPS</a:t>
          </a:r>
        </a:p>
      </xdr:txBody>
    </xdr:sp>
    <xdr:clientData/>
  </xdr:twoCellAnchor>
  <xdr:twoCellAnchor>
    <xdr:from>
      <xdr:col>63</xdr:col>
      <xdr:colOff>276224</xdr:colOff>
      <xdr:row>43</xdr:row>
      <xdr:rowOff>85726</xdr:rowOff>
    </xdr:from>
    <xdr:to>
      <xdr:col>65</xdr:col>
      <xdr:colOff>419099</xdr:colOff>
      <xdr:row>44</xdr:row>
      <xdr:rowOff>276226</xdr:rowOff>
    </xdr:to>
    <xdr:sp macro="" textlink="">
      <xdr:nvSpPr>
        <xdr:cNvPr id="31" name="Hexágono 30">
          <a:extLst>
            <a:ext uri="{FF2B5EF4-FFF2-40B4-BE49-F238E27FC236}">
              <a16:creationId xmlns:a16="http://schemas.microsoft.com/office/drawing/2014/main" id="{00000000-0008-0000-0000-00001F000000}"/>
            </a:ext>
          </a:extLst>
        </xdr:cNvPr>
        <xdr:cNvSpPr/>
      </xdr:nvSpPr>
      <xdr:spPr>
        <a:xfrm>
          <a:off x="13306424" y="11172826"/>
          <a:ext cx="733425" cy="571500"/>
        </a:xfrm>
        <a:prstGeom prst="hexagon">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ES" sz="1000" b="1">
              <a:effectLst/>
              <a:ea typeface="Calibri" panose="020F0502020204030204" pitchFamily="34" charset="0"/>
              <a:cs typeface="Times New Roman" panose="02020603050405020304" pitchFamily="18" charset="0"/>
            </a:rPr>
            <a:t>CDF</a:t>
          </a:r>
          <a:endParaRPr lang="es-ES" sz="1100" b="1">
            <a:effectLst/>
            <a:ea typeface="Calibri" panose="020F0502020204030204" pitchFamily="34" charset="0"/>
            <a:cs typeface="Times New Roman" panose="02020603050405020304" pitchFamily="18" charset="0"/>
          </a:endParaRPr>
        </a:p>
      </xdr:txBody>
    </xdr:sp>
    <xdr:clientData/>
  </xdr:twoCellAnchor>
  <xdr:twoCellAnchor editAs="oneCell">
    <xdr:from>
      <xdr:col>7</xdr:col>
      <xdr:colOff>95249</xdr:colOff>
      <xdr:row>46</xdr:row>
      <xdr:rowOff>84668</xdr:rowOff>
    </xdr:from>
    <xdr:to>
      <xdr:col>16</xdr:col>
      <xdr:colOff>712258</xdr:colOff>
      <xdr:row>73</xdr:row>
      <xdr:rowOff>218018</xdr:rowOff>
    </xdr:to>
    <xdr:pic>
      <xdr:nvPicPr>
        <xdr:cNvPr id="32" name="Imagen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00549" y="12124268"/>
          <a:ext cx="6665384"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198778</xdr:colOff>
      <xdr:row>69</xdr:row>
      <xdr:rowOff>32706</xdr:rowOff>
    </xdr:from>
    <xdr:to>
      <xdr:col>15</xdr:col>
      <xdr:colOff>611528</xdr:colOff>
      <xdr:row>70</xdr:row>
      <xdr:rowOff>32706</xdr:rowOff>
    </xdr:to>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9104653" y="16453806"/>
          <a:ext cx="11366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40" b="1">
              <a:latin typeface="Microsoft PhagsPa" panose="020B0502040204020203" pitchFamily="34" charset="0"/>
              <a:cs typeface="Arial" panose="020B0604020202020204" pitchFamily="34" charset="0"/>
            </a:rPr>
            <a:t>ORDINARIO</a:t>
          </a:r>
        </a:p>
      </xdr:txBody>
    </xdr:sp>
    <xdr:clientData/>
  </xdr:twoCellAnchor>
  <xdr:twoCellAnchor>
    <xdr:from>
      <xdr:col>3</xdr:col>
      <xdr:colOff>501601</xdr:colOff>
      <xdr:row>11</xdr:row>
      <xdr:rowOff>80596</xdr:rowOff>
    </xdr:from>
    <xdr:to>
      <xdr:col>4</xdr:col>
      <xdr:colOff>634951</xdr:colOff>
      <xdr:row>14</xdr:row>
      <xdr:rowOff>43229</xdr:rowOff>
    </xdr:to>
    <xdr:sp macro="[0]!Inf_Gral" textlink="">
      <xdr:nvSpPr>
        <xdr:cNvPr id="34" name="Rectángulo 33">
          <a:hlinkClick xmlns:r="http://schemas.openxmlformats.org/officeDocument/2006/relationships" r:id="rId11"/>
          <a:extLst>
            <a:ext uri="{FF2B5EF4-FFF2-40B4-BE49-F238E27FC236}">
              <a16:creationId xmlns:a16="http://schemas.microsoft.com/office/drawing/2014/main" id="{00000000-0008-0000-0000-000022000000}"/>
            </a:ext>
          </a:extLst>
        </xdr:cNvPr>
        <xdr:cNvSpPr/>
      </xdr:nvSpPr>
      <xdr:spPr>
        <a:xfrm>
          <a:off x="743389" y="2176096"/>
          <a:ext cx="1393581" cy="534133"/>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F1. Información General</a:t>
          </a:r>
        </a:p>
      </xdr:txBody>
    </xdr:sp>
    <xdr:clientData/>
  </xdr:twoCellAnchor>
  <xdr:twoCellAnchor>
    <xdr:from>
      <xdr:col>3</xdr:col>
      <xdr:colOff>503799</xdr:colOff>
      <xdr:row>14</xdr:row>
      <xdr:rowOff>136573</xdr:rowOff>
    </xdr:from>
    <xdr:to>
      <xdr:col>4</xdr:col>
      <xdr:colOff>637149</xdr:colOff>
      <xdr:row>17</xdr:row>
      <xdr:rowOff>124931</xdr:rowOff>
    </xdr:to>
    <xdr:sp macro="[0]!Inf_Gral" textlink="">
      <xdr:nvSpPr>
        <xdr:cNvPr id="35" name="Rectángulo 34">
          <a:hlinkClick xmlns:r="http://schemas.openxmlformats.org/officeDocument/2006/relationships" r:id="rId12"/>
          <a:extLst>
            <a:ext uri="{FF2B5EF4-FFF2-40B4-BE49-F238E27FC236}">
              <a16:creationId xmlns:a16="http://schemas.microsoft.com/office/drawing/2014/main" id="{00000000-0008-0000-0000-000023000000}"/>
            </a:ext>
          </a:extLst>
        </xdr:cNvPr>
        <xdr:cNvSpPr/>
      </xdr:nvSpPr>
      <xdr:spPr>
        <a:xfrm>
          <a:off x="745587" y="2803573"/>
          <a:ext cx="1393581" cy="559858"/>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F2. Compromisos Laborales</a:t>
          </a:r>
          <a:r>
            <a:rPr lang="es-CO" sz="1100" b="1" baseline="0">
              <a:solidFill>
                <a:sysClr val="windowText" lastClr="000000"/>
              </a:solidFill>
            </a:rPr>
            <a:t> y Comportamentales</a:t>
          </a:r>
          <a:endParaRPr lang="es-CO" sz="1100" b="1">
            <a:solidFill>
              <a:sysClr val="windowText" lastClr="000000"/>
            </a:solidFill>
          </a:endParaRPr>
        </a:p>
      </xdr:txBody>
    </xdr:sp>
    <xdr:clientData/>
  </xdr:twoCellAnchor>
  <xdr:twoCellAnchor>
    <xdr:from>
      <xdr:col>4</xdr:col>
      <xdr:colOff>1133362</xdr:colOff>
      <xdr:row>14</xdr:row>
      <xdr:rowOff>139982</xdr:rowOff>
    </xdr:from>
    <xdr:to>
      <xdr:col>6</xdr:col>
      <xdr:colOff>491675</xdr:colOff>
      <xdr:row>17</xdr:row>
      <xdr:rowOff>139212</xdr:rowOff>
    </xdr:to>
    <xdr:sp macro="[0]!Inf_Gral" textlink="">
      <xdr:nvSpPr>
        <xdr:cNvPr id="37" name="Rectángulo 36">
          <a:hlinkClick xmlns:r="http://schemas.openxmlformats.org/officeDocument/2006/relationships" r:id="rId13"/>
          <a:extLst>
            <a:ext uri="{FF2B5EF4-FFF2-40B4-BE49-F238E27FC236}">
              <a16:creationId xmlns:a16="http://schemas.microsoft.com/office/drawing/2014/main" id="{00000000-0008-0000-0000-000025000000}"/>
            </a:ext>
          </a:extLst>
        </xdr:cNvPr>
        <xdr:cNvSpPr/>
      </xdr:nvSpPr>
      <xdr:spPr>
        <a:xfrm>
          <a:off x="2635381" y="2806982"/>
          <a:ext cx="1446486" cy="570730"/>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F5.</a:t>
          </a:r>
          <a:r>
            <a:rPr lang="es-CO" sz="1100" b="1" baseline="0">
              <a:solidFill>
                <a:sysClr val="windowText" lastClr="000000"/>
              </a:solidFill>
            </a:rPr>
            <a:t> Eval. Áreas o Dependencias</a:t>
          </a:r>
          <a:endParaRPr lang="es-CO" sz="1100" b="1">
            <a:solidFill>
              <a:sysClr val="windowText" lastClr="000000"/>
            </a:solidFill>
          </a:endParaRPr>
        </a:p>
      </xdr:txBody>
    </xdr:sp>
    <xdr:clientData/>
  </xdr:twoCellAnchor>
  <xdr:twoCellAnchor>
    <xdr:from>
      <xdr:col>17</xdr:col>
      <xdr:colOff>308741</xdr:colOff>
      <xdr:row>9</xdr:row>
      <xdr:rowOff>15646</xdr:rowOff>
    </xdr:from>
    <xdr:to>
      <xdr:col>18</xdr:col>
      <xdr:colOff>821273</xdr:colOff>
      <xdr:row>12</xdr:row>
      <xdr:rowOff>26276</xdr:rowOff>
    </xdr:to>
    <xdr:sp macro="[0]!Ev_Eventual_2" textlink="">
      <xdr:nvSpPr>
        <xdr:cNvPr id="39" name="Rectángulo 38">
          <a:hlinkClick xmlns:r="http://schemas.openxmlformats.org/officeDocument/2006/relationships" r:id="rId14"/>
          <a:extLst>
            <a:ext uri="{FF2B5EF4-FFF2-40B4-BE49-F238E27FC236}">
              <a16:creationId xmlns:a16="http://schemas.microsoft.com/office/drawing/2014/main" id="{00000000-0008-0000-0000-000027000000}"/>
            </a:ext>
          </a:extLst>
        </xdr:cNvPr>
        <xdr:cNvSpPr/>
      </xdr:nvSpPr>
      <xdr:spPr>
        <a:xfrm>
          <a:off x="11357741" y="1730146"/>
          <a:ext cx="1373066" cy="582130"/>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F8 Evaluación</a:t>
          </a:r>
          <a:r>
            <a:rPr lang="es-CO" sz="1100" b="1" baseline="0">
              <a:solidFill>
                <a:sysClr val="windowText" lastClr="000000"/>
              </a:solidFill>
            </a:rPr>
            <a:t> Eventual 1er Semestre</a:t>
          </a:r>
          <a:endParaRPr lang="es-CO" sz="1100" b="1">
            <a:solidFill>
              <a:sysClr val="windowText" lastClr="000000"/>
            </a:solidFill>
          </a:endParaRPr>
        </a:p>
      </xdr:txBody>
    </xdr:sp>
    <xdr:clientData/>
  </xdr:twoCellAnchor>
  <xdr:twoCellAnchor>
    <xdr:from>
      <xdr:col>18</xdr:col>
      <xdr:colOff>967585</xdr:colOff>
      <xdr:row>8</xdr:row>
      <xdr:rowOff>173260</xdr:rowOff>
    </xdr:from>
    <xdr:to>
      <xdr:col>65</xdr:col>
      <xdr:colOff>586154</xdr:colOff>
      <xdr:row>12</xdr:row>
      <xdr:rowOff>37898</xdr:rowOff>
    </xdr:to>
    <xdr:sp macro="[0]!Ev_Eventual_2" textlink="">
      <xdr:nvSpPr>
        <xdr:cNvPr id="42" name="Rectángulo 41">
          <a:hlinkClick xmlns:r="http://schemas.openxmlformats.org/officeDocument/2006/relationships" r:id="rId15"/>
          <a:extLst>
            <a:ext uri="{FF2B5EF4-FFF2-40B4-BE49-F238E27FC236}">
              <a16:creationId xmlns:a16="http://schemas.microsoft.com/office/drawing/2014/main" id="{00000000-0008-0000-0000-00002A000000}"/>
            </a:ext>
          </a:extLst>
        </xdr:cNvPr>
        <xdr:cNvSpPr/>
      </xdr:nvSpPr>
      <xdr:spPr>
        <a:xfrm>
          <a:off x="12917797" y="1697260"/>
          <a:ext cx="1318415" cy="626638"/>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F10</a:t>
          </a:r>
          <a:r>
            <a:rPr lang="es-CO" sz="1100" b="1" baseline="0">
              <a:solidFill>
                <a:sysClr val="windowText" lastClr="000000"/>
              </a:solidFill>
            </a:rPr>
            <a:t> Evaluación inferior a 1 año</a:t>
          </a:r>
          <a:endParaRPr lang="es-CO" sz="11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345281</xdr:colOff>
      <xdr:row>0</xdr:row>
      <xdr:rowOff>1</xdr:rowOff>
    </xdr:from>
    <xdr:to>
      <xdr:col>3</xdr:col>
      <xdr:colOff>323850</xdr:colOff>
      <xdr:row>5</xdr:row>
      <xdr:rowOff>167641</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281" y="1"/>
          <a:ext cx="2369344" cy="1120140"/>
        </a:xfrm>
        <a:prstGeom prst="rect">
          <a:avLst/>
        </a:prstGeom>
      </xdr:spPr>
    </xdr:pic>
    <xdr:clientData/>
  </xdr:twoCellAnchor>
  <xdr:twoCellAnchor>
    <xdr:from>
      <xdr:col>4</xdr:col>
      <xdr:colOff>28575</xdr:colOff>
      <xdr:row>0</xdr:row>
      <xdr:rowOff>0</xdr:rowOff>
    </xdr:from>
    <xdr:to>
      <xdr:col>5</xdr:col>
      <xdr:colOff>757124</xdr:colOff>
      <xdr:row>2</xdr:row>
      <xdr:rowOff>52727</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181350" y="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416719</xdr:colOff>
      <xdr:row>0</xdr:row>
      <xdr:rowOff>178595</xdr:rowOff>
    </xdr:from>
    <xdr:to>
      <xdr:col>3</xdr:col>
      <xdr:colOff>297656</xdr:colOff>
      <xdr:row>6</xdr:row>
      <xdr:rowOff>171926</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719" y="178595"/>
          <a:ext cx="2333625" cy="1160144"/>
        </a:xfrm>
        <a:prstGeom prst="rect">
          <a:avLst/>
        </a:prstGeom>
      </xdr:spPr>
    </xdr:pic>
    <xdr:clientData/>
  </xdr:twoCellAnchor>
  <xdr:twoCellAnchor>
    <xdr:from>
      <xdr:col>4</xdr:col>
      <xdr:colOff>44824</xdr:colOff>
      <xdr:row>1</xdr:row>
      <xdr:rowOff>33618</xdr:rowOff>
    </xdr:from>
    <xdr:to>
      <xdr:col>5</xdr:col>
      <xdr:colOff>694932</xdr:colOff>
      <xdr:row>2</xdr:row>
      <xdr:rowOff>142374</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260912" y="224118"/>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476250</xdr:colOff>
      <xdr:row>1</xdr:row>
      <xdr:rowOff>0</xdr:rowOff>
    </xdr:from>
    <xdr:to>
      <xdr:col>3</xdr:col>
      <xdr:colOff>416718</xdr:colOff>
      <xdr:row>6</xdr:row>
      <xdr:rowOff>178594</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202406"/>
          <a:ext cx="2393156" cy="1166813"/>
        </a:xfrm>
        <a:prstGeom prst="rect">
          <a:avLst/>
        </a:prstGeom>
      </xdr:spPr>
    </xdr:pic>
    <xdr:clientData/>
  </xdr:twoCellAnchor>
  <xdr:twoCellAnchor>
    <xdr:from>
      <xdr:col>4</xdr:col>
      <xdr:colOff>35718</xdr:colOff>
      <xdr:row>1</xdr:row>
      <xdr:rowOff>47625</xdr:rowOff>
    </xdr:from>
    <xdr:to>
      <xdr:col>5</xdr:col>
      <xdr:colOff>692830</xdr:colOff>
      <xdr:row>2</xdr:row>
      <xdr:rowOff>159883</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3250406" y="250031"/>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304800</xdr:colOff>
      <xdr:row>1</xdr:row>
      <xdr:rowOff>0</xdr:rowOff>
    </xdr:from>
    <xdr:to>
      <xdr:col>3</xdr:col>
      <xdr:colOff>371475</xdr:colOff>
      <xdr:row>6</xdr:row>
      <xdr:rowOff>161925</xdr:rowOff>
    </xdr:to>
    <xdr:pic>
      <xdr:nvPicPr>
        <xdr:cNvPr id="2" name="Imagen 1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33375"/>
          <a:ext cx="2390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56030</xdr:colOff>
      <xdr:row>0</xdr:row>
      <xdr:rowOff>33617</xdr:rowOff>
    </xdr:from>
    <xdr:to>
      <xdr:col>6</xdr:col>
      <xdr:colOff>22579</xdr:colOff>
      <xdr:row>1</xdr:row>
      <xdr:rowOff>131168</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3142130" y="33617"/>
          <a:ext cx="1490549" cy="430926"/>
        </a:xfrm>
        <a:prstGeom prst="round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1</xdr:row>
      <xdr:rowOff>47625</xdr:rowOff>
    </xdr:from>
    <xdr:to>
      <xdr:col>3</xdr:col>
      <xdr:colOff>416719</xdr:colOff>
      <xdr:row>7</xdr:row>
      <xdr:rowOff>2381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250031"/>
          <a:ext cx="2655094" cy="1228725"/>
        </a:xfrm>
        <a:prstGeom prst="rect">
          <a:avLst/>
        </a:prstGeom>
      </xdr:spPr>
    </xdr:pic>
    <xdr:clientData/>
  </xdr:twoCellAnchor>
  <xdr:twoCellAnchor>
    <xdr:from>
      <xdr:col>4</xdr:col>
      <xdr:colOff>0</xdr:colOff>
      <xdr:row>1</xdr:row>
      <xdr:rowOff>0</xdr:rowOff>
    </xdr:from>
    <xdr:to>
      <xdr:col>5</xdr:col>
      <xdr:colOff>657111</xdr:colOff>
      <xdr:row>2</xdr:row>
      <xdr:rowOff>112258</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3286125" y="202406"/>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411575</xdr:colOff>
      <xdr:row>1</xdr:row>
      <xdr:rowOff>11759</xdr:rowOff>
    </xdr:from>
    <xdr:to>
      <xdr:col>3</xdr:col>
      <xdr:colOff>341019</xdr:colOff>
      <xdr:row>6</xdr:row>
      <xdr:rowOff>182152</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575" y="211666"/>
          <a:ext cx="2387129" cy="1287523"/>
        </a:xfrm>
        <a:prstGeom prst="rect">
          <a:avLst/>
        </a:prstGeom>
      </xdr:spPr>
    </xdr:pic>
    <xdr:clientData/>
  </xdr:twoCellAnchor>
  <xdr:twoCellAnchor>
    <xdr:from>
      <xdr:col>3</xdr:col>
      <xdr:colOff>761999</xdr:colOff>
      <xdr:row>1</xdr:row>
      <xdr:rowOff>13608</xdr:rowOff>
    </xdr:from>
    <xdr:to>
      <xdr:col>5</xdr:col>
      <xdr:colOff>646905</xdr:colOff>
      <xdr:row>3</xdr:row>
      <xdr:rowOff>66335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3224892" y="217715"/>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258536</xdr:colOff>
      <xdr:row>1</xdr:row>
      <xdr:rowOff>40821</xdr:rowOff>
    </xdr:from>
    <xdr:to>
      <xdr:col>3</xdr:col>
      <xdr:colOff>530678</xdr:colOff>
      <xdr:row>8</xdr:row>
      <xdr:rowOff>231320</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8536" y="40821"/>
          <a:ext cx="2721428" cy="1523999"/>
        </a:xfrm>
        <a:prstGeom prst="rect">
          <a:avLst/>
        </a:prstGeom>
      </xdr:spPr>
    </xdr:pic>
    <xdr:clientData/>
  </xdr:twoCellAnchor>
  <xdr:twoCellAnchor>
    <xdr:from>
      <xdr:col>4</xdr:col>
      <xdr:colOff>21167</xdr:colOff>
      <xdr:row>1</xdr:row>
      <xdr:rowOff>31750</xdr:rowOff>
    </xdr:from>
    <xdr:to>
      <xdr:col>6</xdr:col>
      <xdr:colOff>82966</xdr:colOff>
      <xdr:row>3</xdr:row>
      <xdr:rowOff>84477</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3153834" y="317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391205</xdr:colOff>
      <xdr:row>0</xdr:row>
      <xdr:rowOff>85045</xdr:rowOff>
    </xdr:from>
    <xdr:to>
      <xdr:col>3</xdr:col>
      <xdr:colOff>697365</xdr:colOff>
      <xdr:row>7</xdr:row>
      <xdr:rowOff>125905</xdr:rowOff>
    </xdr:to>
    <xdr:pic>
      <xdr:nvPicPr>
        <xdr:cNvPr id="13" name="Imagen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1205" y="85045"/>
          <a:ext cx="3605892" cy="2019299"/>
        </a:xfrm>
        <a:prstGeom prst="rect">
          <a:avLst/>
        </a:prstGeom>
      </xdr:spPr>
    </xdr:pic>
    <xdr:clientData/>
  </xdr:twoCellAnchor>
  <xdr:twoCellAnchor>
    <xdr:from>
      <xdr:col>4</xdr:col>
      <xdr:colOff>33618</xdr:colOff>
      <xdr:row>0</xdr:row>
      <xdr:rowOff>0</xdr:rowOff>
    </xdr:from>
    <xdr:to>
      <xdr:col>5</xdr:col>
      <xdr:colOff>347550</xdr:colOff>
      <xdr:row>0</xdr:row>
      <xdr:rowOff>433727</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4527177" y="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216477</xdr:colOff>
      <xdr:row>0</xdr:row>
      <xdr:rowOff>34636</xdr:rowOff>
    </xdr:from>
    <xdr:to>
      <xdr:col>4</xdr:col>
      <xdr:colOff>851064</xdr:colOff>
      <xdr:row>7</xdr:row>
      <xdr:rowOff>155862</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3068" y="34636"/>
          <a:ext cx="2721428" cy="1523999"/>
        </a:xfrm>
        <a:prstGeom prst="rect">
          <a:avLst/>
        </a:prstGeom>
      </xdr:spPr>
    </xdr:pic>
    <xdr:clientData/>
  </xdr:twoCellAnchor>
  <xdr:twoCellAnchor>
    <xdr:from>
      <xdr:col>5</xdr:col>
      <xdr:colOff>19050</xdr:colOff>
      <xdr:row>0</xdr:row>
      <xdr:rowOff>0</xdr:rowOff>
    </xdr:from>
    <xdr:to>
      <xdr:col>6</xdr:col>
      <xdr:colOff>509474</xdr:colOff>
      <xdr:row>2</xdr:row>
      <xdr:rowOff>62252</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3209925" y="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11</xdr:col>
      <xdr:colOff>0</xdr:colOff>
      <xdr:row>0</xdr:row>
      <xdr:rowOff>0</xdr:rowOff>
    </xdr:from>
    <xdr:to>
      <xdr:col>12</xdr:col>
      <xdr:colOff>1304926</xdr:colOff>
      <xdr:row>7</xdr:row>
      <xdr:rowOff>161925</xdr:rowOff>
    </xdr:to>
    <xdr:pic>
      <xdr:nvPicPr>
        <xdr:cNvPr id="4" name="Imagen 3">
          <a:extLst>
            <a:ext uri="{FF2B5EF4-FFF2-40B4-BE49-F238E27FC236}">
              <a16:creationId xmlns:a16="http://schemas.microsoft.com/office/drawing/2014/main" id="{BEB1ED49-9E5E-481C-BAAD-BECBA2ADC946}"/>
            </a:ext>
          </a:extLst>
        </xdr:cNvPr>
        <xdr:cNvPicPr>
          <a:picLocks noChangeAspect="1"/>
        </xdr:cNvPicPr>
      </xdr:nvPicPr>
      <xdr:blipFill>
        <a:blip xmlns:r="http://schemas.openxmlformats.org/officeDocument/2006/relationships" r:embed="rId5"/>
        <a:stretch>
          <a:fillRect/>
        </a:stretch>
      </xdr:blipFill>
      <xdr:spPr>
        <a:xfrm>
          <a:off x="10353675" y="0"/>
          <a:ext cx="2847976" cy="156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1</xdr:row>
      <xdr:rowOff>76200</xdr:rowOff>
    </xdr:from>
    <xdr:to>
      <xdr:col>2</xdr:col>
      <xdr:colOff>590550</xdr:colOff>
      <xdr:row>8</xdr:row>
      <xdr:rowOff>76200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142875"/>
          <a:ext cx="2105025" cy="1228725"/>
        </a:xfrm>
        <a:prstGeom prst="rect">
          <a:avLst/>
        </a:prstGeom>
      </xdr:spPr>
    </xdr:pic>
    <xdr:clientData/>
  </xdr:twoCellAnchor>
  <xdr:twoCellAnchor>
    <xdr:from>
      <xdr:col>3</xdr:col>
      <xdr:colOff>14654</xdr:colOff>
      <xdr:row>1</xdr:row>
      <xdr:rowOff>29308</xdr:rowOff>
    </xdr:from>
    <xdr:to>
      <xdr:col>4</xdr:col>
      <xdr:colOff>691915</xdr:colOff>
      <xdr:row>2</xdr:row>
      <xdr:rowOff>221246</xdr:rowOff>
    </xdr:to>
    <xdr:sp macro="" textlink="">
      <xdr:nvSpPr>
        <xdr:cNvPr id="4" name="4 Rectángulo redondeado">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2395904" y="952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21168</xdr:rowOff>
    </xdr:from>
    <xdr:to>
      <xdr:col>2</xdr:col>
      <xdr:colOff>1081479</xdr:colOff>
      <xdr:row>7</xdr:row>
      <xdr:rowOff>169334</xdr:rowOff>
    </xdr:to>
    <xdr:pic>
      <xdr:nvPicPr>
        <xdr:cNvPr id="2" name="Picture 10" descr="Copia (2) de LOGOS 1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1193"/>
          <a:ext cx="2634054" cy="1291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40821</xdr:colOff>
      <xdr:row>1</xdr:row>
      <xdr:rowOff>54429</xdr:rowOff>
    </xdr:from>
    <xdr:to>
      <xdr:col>4</xdr:col>
      <xdr:colOff>429192</xdr:colOff>
      <xdr:row>3</xdr:row>
      <xdr:rowOff>107156</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680607" y="258536"/>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381000</xdr:colOff>
      <xdr:row>0</xdr:row>
      <xdr:rowOff>76200</xdr:rowOff>
    </xdr:from>
    <xdr:to>
      <xdr:col>3</xdr:col>
      <xdr:colOff>152400</xdr:colOff>
      <xdr:row>5</xdr:row>
      <xdr:rowOff>180975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76200"/>
          <a:ext cx="2305050" cy="1057275"/>
        </a:xfrm>
        <a:prstGeom prst="rect">
          <a:avLst/>
        </a:prstGeom>
      </xdr:spPr>
    </xdr:pic>
    <xdr:clientData/>
  </xdr:twoCellAnchor>
  <xdr:twoCellAnchor>
    <xdr:from>
      <xdr:col>4</xdr:col>
      <xdr:colOff>38100</xdr:colOff>
      <xdr:row>0</xdr:row>
      <xdr:rowOff>19050</xdr:rowOff>
    </xdr:from>
    <xdr:to>
      <xdr:col>6</xdr:col>
      <xdr:colOff>4649</xdr:colOff>
      <xdr:row>2</xdr:row>
      <xdr:rowOff>71777</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333750" y="190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mmeza/Downloads/FORMATOS%20EDL%20PER&#205;ODO%20ANUAL%20ORDINARIO_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Administrador\Documents\EDL_propuestas_Nov\FORMATOS%20SALA%2001%20DE%20DICIEMBRE\FORMATOS%20EDL%20%20EVENTU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CNSCPORTRELA\Downloads\FORMATOS%20EDL%2017%20DE%20NOVIEMBRE%20-EXTRAORDINA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ORMATOS%2025%20DE%20ABRIL%20DE%202016\formatos%20ajustados%20edl%2025052016\FORMATO%20CON%20EJEMPLO%20DE%20EVENTUALES%20EN%20PER&#205;ODO%20A%20U%20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cf1a168a1a569839/Formatos_EDL-2017.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Personal/Downloads/FORMATOS%20ED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UCCIONES"/>
      <sheetName val="INF. GRAL Y COMP. LABOR."/>
      <sheetName val="PORTAFOLIO DE EVIDENCIAS FC"/>
      <sheetName val="fijacion de compromisos"/>
      <sheetName val="F. GENERAL"/>
      <sheetName val="F. COMPORTAMENTAL"/>
      <sheetName val="Hoja4"/>
      <sheetName val="Hoja2"/>
      <sheetName val="SEGUIMIENTOCOMPRLAB"/>
      <sheetName val="F. DE EVIDENCIAS"/>
      <sheetName val="PORTAFOLIO DE EVIDENCIAS SG"/>
      <sheetName val="F3. SEGUIMIENTO A LA EDL"/>
      <sheetName val="F. PLAN DE MEJORAMIENTO"/>
      <sheetName val="F. EVA.  ÁREAS O DEPENDENCIAS"/>
      <sheetName val="F. EVA ÁREAS O DEP, CACI"/>
      <sheetName val="F. REPORTES DE EVALAUCIÓN"/>
      <sheetName val="Hoja3"/>
      <sheetName val="F6. COMPORTAMENTAL"/>
      <sheetName val="F7. EIGPD"/>
      <sheetName val="COMPORTAMENTAL"/>
      <sheetName val="ANEXO 1 - EV. PARCIAL EVENTU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s>
    <sheetDataSet>
      <sheetData sheetId="0"/>
      <sheetData sheetId="1"/>
      <sheetData sheetId="2">
        <row r="72">
          <cell r="B72">
            <v>1</v>
          </cell>
          <cell r="D72" t="str">
            <v>Ene</v>
          </cell>
        </row>
        <row r="73">
          <cell r="B73">
            <v>2</v>
          </cell>
          <cell r="D73" t="str">
            <v>Feb</v>
          </cell>
          <cell r="E73">
            <v>2011</v>
          </cell>
        </row>
        <row r="74">
          <cell r="B74">
            <v>3</v>
          </cell>
          <cell r="D74" t="str">
            <v>Mar</v>
          </cell>
          <cell r="E74">
            <v>2012</v>
          </cell>
        </row>
        <row r="75">
          <cell r="B75">
            <v>4</v>
          </cell>
          <cell r="D75" t="str">
            <v>Abr</v>
          </cell>
          <cell r="E75">
            <v>2013</v>
          </cell>
        </row>
        <row r="76">
          <cell r="B76">
            <v>5</v>
          </cell>
          <cell r="D76" t="str">
            <v>May</v>
          </cell>
          <cell r="E76">
            <v>2014</v>
          </cell>
        </row>
        <row r="77">
          <cell r="B77">
            <v>6</v>
          </cell>
          <cell r="D77" t="str">
            <v>Jun</v>
          </cell>
          <cell r="E77">
            <v>2015</v>
          </cell>
        </row>
        <row r="78">
          <cell r="B78">
            <v>7</v>
          </cell>
          <cell r="D78" t="str">
            <v>Jul</v>
          </cell>
          <cell r="E78">
            <v>2016</v>
          </cell>
        </row>
        <row r="79">
          <cell r="B79">
            <v>8</v>
          </cell>
          <cell r="D79" t="str">
            <v>Ago</v>
          </cell>
          <cell r="E79">
            <v>2017</v>
          </cell>
        </row>
        <row r="80">
          <cell r="B80">
            <v>9</v>
          </cell>
          <cell r="D80" t="str">
            <v>Sep</v>
          </cell>
          <cell r="E80">
            <v>2018</v>
          </cell>
        </row>
        <row r="81">
          <cell r="B81">
            <v>10</v>
          </cell>
          <cell r="D81" t="str">
            <v>Oct</v>
          </cell>
          <cell r="E81">
            <v>2019</v>
          </cell>
        </row>
        <row r="82">
          <cell r="B82">
            <v>11</v>
          </cell>
          <cell r="D82" t="str">
            <v>Nov</v>
          </cell>
          <cell r="E82">
            <v>2020</v>
          </cell>
        </row>
        <row r="83">
          <cell r="B83">
            <v>12</v>
          </cell>
          <cell r="D83" t="str">
            <v>Dic</v>
          </cell>
        </row>
        <row r="84">
          <cell r="B84">
            <v>13</v>
          </cell>
        </row>
        <row r="85">
          <cell r="B85">
            <v>14</v>
          </cell>
        </row>
        <row r="86">
          <cell r="B86">
            <v>15</v>
          </cell>
        </row>
        <row r="87">
          <cell r="B87">
            <v>16</v>
          </cell>
        </row>
        <row r="88">
          <cell r="B88">
            <v>17</v>
          </cell>
        </row>
        <row r="89">
          <cell r="B89">
            <v>18</v>
          </cell>
        </row>
        <row r="90">
          <cell r="B90">
            <v>19</v>
          </cell>
        </row>
        <row r="91">
          <cell r="B91">
            <v>20</v>
          </cell>
        </row>
        <row r="92">
          <cell r="B92">
            <v>21</v>
          </cell>
        </row>
        <row r="93">
          <cell r="B93">
            <v>22</v>
          </cell>
        </row>
        <row r="94">
          <cell r="B94">
            <v>23</v>
          </cell>
        </row>
        <row r="95">
          <cell r="B95">
            <v>24</v>
          </cell>
        </row>
        <row r="96">
          <cell r="B96">
            <v>25</v>
          </cell>
        </row>
        <row r="97">
          <cell r="B97">
            <v>26</v>
          </cell>
        </row>
        <row r="98">
          <cell r="B98">
            <v>27</v>
          </cell>
        </row>
        <row r="99">
          <cell r="B99">
            <v>28</v>
          </cell>
        </row>
        <row r="100">
          <cell r="B100">
            <v>29</v>
          </cell>
        </row>
        <row r="101">
          <cell r="B101">
            <v>30</v>
          </cell>
        </row>
        <row r="102">
          <cell r="B102">
            <v>31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UCCIONES"/>
      <sheetName val="INF. GRAL Y COMP. LABOR."/>
      <sheetName val="PORTAFOLIO DE EVIDENCIAS FC"/>
      <sheetName val="fijacion de compromisos"/>
      <sheetName val="F. EVENTUAL"/>
      <sheetName val="Hoja9"/>
      <sheetName val="F. GENERAL"/>
      <sheetName val="Hoja4"/>
      <sheetName val="Hoja2"/>
      <sheetName val="SEGUIMIENTOCOMPRLAB"/>
      <sheetName val="F. DE EVIDENCIAS"/>
      <sheetName val="PORTAFOLIO DE EVIDENCIAS SG"/>
      <sheetName val="F3. SEGUIMIENTO A LA EDL"/>
      <sheetName val="F. PLAN DE MEJORAMIENTO"/>
      <sheetName val="F. REPORTES DE EVALAUCIÓN"/>
      <sheetName val="Hoja3"/>
      <sheetName val="F. EVA DEPENDENCIAS"/>
      <sheetName val="F6. COMPORTAMENTAL"/>
      <sheetName val="F7. EIGPD"/>
      <sheetName val="COMPORTAMENTAL"/>
      <sheetName val="ANEXO 1 - EV. PARCIAL EVENTU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 val="F. COMPORTAMENTAL"/>
      <sheetName val="F. REPORTES DE EVALAUCIÓN (2)"/>
      <sheetName val="FORMATOS EDL  EVENTUAL"/>
    </sheetNames>
    <sheetDataSet>
      <sheetData sheetId="0" refreshError="1"/>
      <sheetData sheetId="1" refreshError="1"/>
      <sheetData sheetId="2" refreshError="1">
        <row r="72">
          <cell r="B72">
            <v>1</v>
          </cell>
          <cell r="D72" t="str">
            <v>Ene</v>
          </cell>
        </row>
        <row r="73">
          <cell r="B73">
            <v>2</v>
          </cell>
          <cell r="D73" t="str">
            <v>Feb</v>
          </cell>
          <cell r="E73">
            <v>2011</v>
          </cell>
        </row>
        <row r="74">
          <cell r="B74">
            <v>3</v>
          </cell>
          <cell r="D74" t="str">
            <v>Mar</v>
          </cell>
          <cell r="E74">
            <v>2012</v>
          </cell>
        </row>
        <row r="75">
          <cell r="B75">
            <v>4</v>
          </cell>
          <cell r="D75" t="str">
            <v>Abr</v>
          </cell>
          <cell r="E75">
            <v>2013</v>
          </cell>
        </row>
        <row r="76">
          <cell r="B76">
            <v>5</v>
          </cell>
          <cell r="D76" t="str">
            <v>May</v>
          </cell>
          <cell r="E76">
            <v>2014</v>
          </cell>
        </row>
        <row r="77">
          <cell r="B77">
            <v>6</v>
          </cell>
          <cell r="D77" t="str">
            <v>Jun</v>
          </cell>
          <cell r="E77">
            <v>2015</v>
          </cell>
        </row>
        <row r="78">
          <cell r="B78">
            <v>7</v>
          </cell>
          <cell r="D78" t="str">
            <v>Jul</v>
          </cell>
          <cell r="E78">
            <v>2016</v>
          </cell>
        </row>
        <row r="79">
          <cell r="B79">
            <v>8</v>
          </cell>
          <cell r="D79" t="str">
            <v>Ago</v>
          </cell>
          <cell r="E79">
            <v>2017</v>
          </cell>
        </row>
        <row r="80">
          <cell r="B80">
            <v>9</v>
          </cell>
          <cell r="D80" t="str">
            <v>Sep</v>
          </cell>
          <cell r="E80">
            <v>2018</v>
          </cell>
        </row>
        <row r="81">
          <cell r="B81">
            <v>10</v>
          </cell>
          <cell r="D81" t="str">
            <v>Oct</v>
          </cell>
          <cell r="E81">
            <v>2019</v>
          </cell>
        </row>
        <row r="82">
          <cell r="B82">
            <v>11</v>
          </cell>
          <cell r="D82" t="str">
            <v>Nov</v>
          </cell>
          <cell r="E82">
            <v>2020</v>
          </cell>
        </row>
        <row r="83">
          <cell r="B83">
            <v>12</v>
          </cell>
          <cell r="D83" t="str">
            <v>Dic</v>
          </cell>
        </row>
        <row r="84">
          <cell r="B84">
            <v>13</v>
          </cell>
        </row>
        <row r="85">
          <cell r="B85">
            <v>14</v>
          </cell>
        </row>
        <row r="86">
          <cell r="B86">
            <v>15</v>
          </cell>
        </row>
        <row r="87">
          <cell r="B87">
            <v>16</v>
          </cell>
        </row>
        <row r="88">
          <cell r="B88">
            <v>17</v>
          </cell>
        </row>
        <row r="89">
          <cell r="B89">
            <v>18</v>
          </cell>
        </row>
        <row r="90">
          <cell r="B90">
            <v>19</v>
          </cell>
        </row>
        <row r="91">
          <cell r="B91">
            <v>20</v>
          </cell>
        </row>
        <row r="92">
          <cell r="B92">
            <v>21</v>
          </cell>
        </row>
        <row r="93">
          <cell r="B93">
            <v>22</v>
          </cell>
        </row>
        <row r="94">
          <cell r="B94">
            <v>23</v>
          </cell>
        </row>
        <row r="95">
          <cell r="B95">
            <v>24</v>
          </cell>
        </row>
        <row r="96">
          <cell r="B96">
            <v>25</v>
          </cell>
        </row>
        <row r="97">
          <cell r="B97">
            <v>26</v>
          </cell>
        </row>
        <row r="98">
          <cell r="B98">
            <v>27</v>
          </cell>
        </row>
        <row r="99">
          <cell r="B99">
            <v>28</v>
          </cell>
        </row>
        <row r="100">
          <cell r="B100">
            <v>29</v>
          </cell>
        </row>
        <row r="101">
          <cell r="B101">
            <v>30</v>
          </cell>
        </row>
        <row r="102">
          <cell r="B102">
            <v>31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UCCIONES"/>
      <sheetName val="INF. GRAL Y COMP. LABOR."/>
      <sheetName val="PORTAFOLIO DE EVIDENCIAS FC"/>
      <sheetName val="fijacion de compromisos"/>
      <sheetName val="Hoja9"/>
      <sheetName val="Hoja4"/>
      <sheetName val="Hoja2"/>
      <sheetName val="SEGUIMIENTOCOMPRLAB"/>
      <sheetName val="F. EXTRAOORDINARIA"/>
      <sheetName val="DATOS"/>
      <sheetName val="F. DE EVIDENCIAS"/>
      <sheetName val="PORTAFOLIO DE EVIDENCIAS SG"/>
      <sheetName val="F3. SEGUIMIENTO A LA EDL"/>
      <sheetName val="F. PLAN DE MEJORAMIENTO"/>
      <sheetName val="F. REPORTES DE EVALAUCIÓN"/>
      <sheetName val="Hoja3"/>
      <sheetName val="F6. COMPORTAMENTAL"/>
      <sheetName val="F7. EIGPD"/>
      <sheetName val="COMPORTAMENT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 val="F. COMPORTAMENTAL"/>
    </sheetNames>
    <sheetDataSet>
      <sheetData sheetId="0"/>
      <sheetData sheetId="1"/>
      <sheetData sheetId="2">
        <row r="73">
          <cell r="E73">
            <v>2011</v>
          </cell>
        </row>
        <row r="74">
          <cell r="E74">
            <v>2012</v>
          </cell>
        </row>
        <row r="75">
          <cell r="E75">
            <v>2013</v>
          </cell>
        </row>
        <row r="76">
          <cell r="E76">
            <v>2014</v>
          </cell>
        </row>
        <row r="77">
          <cell r="E77">
            <v>2015</v>
          </cell>
        </row>
        <row r="78">
          <cell r="E78">
            <v>2016</v>
          </cell>
        </row>
        <row r="79">
          <cell r="E79">
            <v>2017</v>
          </cell>
        </row>
        <row r="80">
          <cell r="E80">
            <v>2018</v>
          </cell>
        </row>
        <row r="81">
          <cell r="E81">
            <v>2019</v>
          </cell>
        </row>
        <row r="82">
          <cell r="E82">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F1. INF. GENERAL"/>
      <sheetName val="F2. COMP. LAB Y COM COMPOR"/>
      <sheetName val="F3. EVIDENCIAS"/>
      <sheetName val="F4. CALF. COM. COMPORT."/>
      <sheetName val="F5. EVA. ÁREAS O DEPENDENCIAS."/>
      <sheetName val="F6. REPOR CLF PRD ANUAL U ORD"/>
      <sheetName val="F7. PLAN DE MEJORAMIENTO"/>
      <sheetName val="F8. EVA. EVENTUAL (1)"/>
      <sheetName val="F. EVA ÁREAS O DEP, CACI"/>
      <sheetName val="F8. EVA. EVENTUAL (2)"/>
      <sheetName val="F9. EV. EXTRAORDINARIA"/>
      <sheetName val="F10. EVA. INFERIOR A 1 AÑO"/>
      <sheetName val="F11. EVA P. PRUEBA"/>
      <sheetName val="Hoja4"/>
      <sheetName val="FORMATO CON EJEMPLO DE EVENTUAL"/>
    </sheetNames>
    <sheetDataSet>
      <sheetData sheetId="0"/>
      <sheetData sheetId="1"/>
      <sheetData sheetId="2">
        <row r="13">
          <cell r="A13" t="str">
            <v>CEDULA DE CIUDADANIA</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F1. INF. GENERAL"/>
      <sheetName val="F2. COMP. LAB Y COM COMPOR"/>
      <sheetName val="F3. EVIDENCIAS"/>
      <sheetName val="F4. CALF. COM. COMPORT."/>
      <sheetName val="F5. EVA. ÁREAS O DEPENDENCIAS."/>
      <sheetName val="F6. REPOR CLF PRD ANUAL U ORD"/>
      <sheetName val="F7. PLAN DE MEJORAMIENTO"/>
      <sheetName val="F8. EVA. EVENTUAL (Semestre 1)"/>
      <sheetName val="F8. EVA. EVENTUAL (Semestre 2)"/>
      <sheetName val="F9. EV. EXTRAORDINARIA"/>
      <sheetName val="F10. EVA. INFERIOR A 1 AÑO"/>
      <sheetName val="Hoja4"/>
      <sheetName val="F11. EVA P. PRUEBA"/>
      <sheetName val="F. EVA ÁREAS O DEP, CACI"/>
      <sheetName val="Hoja1"/>
      <sheetName val="Formatos_EDL-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INF. GENERAL"/>
      <sheetName val="F2. COMP. LAB Y COM COMPOR"/>
      <sheetName val="F3. EVIDENCIAS"/>
      <sheetName val="F4. CALF. COM. COMPORT."/>
      <sheetName val="F5. EVA. ÁREAS O DEPENDENCIAS."/>
      <sheetName val="F6. REPOR CLF PRD ANUAL U ORD."/>
      <sheetName val="F7. PLAN DE MEJORAMIENTO"/>
      <sheetName val="F8. EVA. EVENTUAL"/>
      <sheetName val="F. EVA ÁREAS O DEP, CACI"/>
      <sheetName val="F9. EV. EXTRAORDINARIA"/>
      <sheetName val="F10. EVA. INFERIOR A 1 AÑO"/>
      <sheetName val="F11. EVA P. PRUEBA"/>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20">
          <cell r="A220">
            <v>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7">
    <tabColor rgb="FFFFFF99"/>
    <pageSetUpPr fitToPage="1"/>
  </sheetPr>
  <dimension ref="A1:XFC77"/>
  <sheetViews>
    <sheetView showGridLines="0" view="pageBreakPreview" topLeftCell="C1" zoomScale="115" zoomScaleNormal="115" zoomScaleSheetLayoutView="115" workbookViewId="0"/>
  </sheetViews>
  <sheetFormatPr baseColWidth="10" defaultColWidth="0" defaultRowHeight="15" customHeight="1" zeroHeight="1" x14ac:dyDescent="0.35"/>
  <cols>
    <col min="1" max="2" width="10.81640625" hidden="1" customWidth="1"/>
    <col min="3" max="3" width="3.54296875" customWidth="1"/>
    <col min="4" max="4" width="18.81640625" customWidth="1"/>
    <col min="5" max="5" width="20.453125" customWidth="1"/>
    <col min="6" max="11" width="10.81640625" customWidth="1"/>
    <col min="12" max="12" width="3.81640625" customWidth="1"/>
    <col min="13" max="16" width="10.81640625" customWidth="1"/>
    <col min="17" max="17" width="10.7265625" customWidth="1"/>
    <col min="18" max="18" width="12.81640625" customWidth="1"/>
    <col min="19" max="19" width="16.54296875" customWidth="1"/>
    <col min="20" max="63" width="0" hidden="1" customWidth="1"/>
    <col min="64" max="64" width="4.26953125" customWidth="1"/>
    <col min="65" max="65" width="4.54296875" customWidth="1"/>
    <col min="66" max="66" width="10.81640625" customWidth="1"/>
    <col min="67" max="67" width="0.453125" customWidth="1"/>
    <col min="68" max="16383" width="10.81640625" hidden="1"/>
    <col min="16384" max="16384" width="4.7265625" hidden="1"/>
  </cols>
  <sheetData>
    <row r="1" spans="1:19" ht="14.5" x14ac:dyDescent="0.35">
      <c r="A1" s="72"/>
    </row>
    <row r="2" spans="1:19" ht="14.5" x14ac:dyDescent="0.35"/>
    <row r="3" spans="1:19" ht="14.5" x14ac:dyDescent="0.35"/>
    <row r="4" spans="1:19" ht="14.5" x14ac:dyDescent="0.35"/>
    <row r="5" spans="1:19" ht="14.5" x14ac:dyDescent="0.35"/>
    <row r="6" spans="1:19" ht="14.5" x14ac:dyDescent="0.35"/>
    <row r="7" spans="1:19" ht="14.5" x14ac:dyDescent="0.35"/>
    <row r="8" spans="1:19" ht="14.5" x14ac:dyDescent="0.35">
      <c r="P8" s="247"/>
      <c r="Q8" s="247"/>
      <c r="R8" s="247"/>
      <c r="S8" s="247"/>
    </row>
    <row r="9" spans="1:19" ht="14.5" x14ac:dyDescent="0.35">
      <c r="P9" s="247"/>
      <c r="Q9" s="247"/>
      <c r="R9" s="247"/>
      <c r="S9" s="247"/>
    </row>
    <row r="10" spans="1:19" ht="14.5" x14ac:dyDescent="0.35">
      <c r="P10" s="247"/>
      <c r="Q10" s="247"/>
    </row>
    <row r="11" spans="1:19" ht="14.5" x14ac:dyDescent="0.35">
      <c r="P11" s="247"/>
      <c r="Q11" s="247"/>
      <c r="R11" s="247"/>
      <c r="S11" s="247"/>
    </row>
    <row r="12" spans="1:19" ht="14.5" x14ac:dyDescent="0.35">
      <c r="D12" s="247"/>
      <c r="E12" s="247"/>
      <c r="P12" s="247"/>
      <c r="Q12" s="247"/>
      <c r="R12" s="247"/>
      <c r="S12" s="247"/>
    </row>
    <row r="13" spans="1:19" ht="14.5" x14ac:dyDescent="0.35">
      <c r="D13" s="247"/>
      <c r="E13" s="247"/>
      <c r="P13" s="247"/>
      <c r="Q13" s="247"/>
      <c r="R13" s="247"/>
      <c r="S13" s="247"/>
    </row>
    <row r="14" spans="1:19" ht="14.5" x14ac:dyDescent="0.35">
      <c r="D14" s="247"/>
      <c r="E14" s="247"/>
      <c r="P14" s="247"/>
      <c r="Q14" s="247"/>
      <c r="R14" s="247"/>
      <c r="S14" s="247"/>
    </row>
    <row r="15" spans="1:19" ht="14.5" x14ac:dyDescent="0.35">
      <c r="D15" s="247"/>
      <c r="E15" s="247"/>
      <c r="P15" s="247"/>
      <c r="Q15" s="247"/>
      <c r="R15" s="247"/>
      <c r="S15" s="247"/>
    </row>
    <row r="16" spans="1:19" ht="14.5" x14ac:dyDescent="0.35">
      <c r="D16" s="247"/>
      <c r="E16" s="247"/>
      <c r="P16" s="247"/>
      <c r="Q16" s="247"/>
      <c r="R16" s="247"/>
      <c r="S16" s="247"/>
    </row>
    <row r="17" spans="3:66" ht="14.5" x14ac:dyDescent="0.35">
      <c r="D17" s="247"/>
      <c r="E17" s="247"/>
    </row>
    <row r="18" spans="3:66" ht="14.5" x14ac:dyDescent="0.35">
      <c r="D18" s="247"/>
      <c r="E18" s="247"/>
    </row>
    <row r="19" spans="3:66" ht="14.5" x14ac:dyDescent="0.35">
      <c r="E19" s="247"/>
    </row>
    <row r="20" spans="3:66" ht="14.5" x14ac:dyDescent="0.35"/>
    <row r="21" spans="3:66" ht="14.5" x14ac:dyDescent="0.35"/>
    <row r="22" spans="3:66" ht="14.5" x14ac:dyDescent="0.35"/>
    <row r="23" spans="3:66" ht="14.5" x14ac:dyDescent="0.35"/>
    <row r="24" spans="3:66" ht="14.5" x14ac:dyDescent="0.35"/>
    <row r="25" spans="3:66" ht="14.5" x14ac:dyDescent="0.35"/>
    <row r="26" spans="3:66" ht="14.5" x14ac:dyDescent="0.35"/>
    <row r="27" spans="3:66" ht="15" customHeight="1" x14ac:dyDescent="0.35">
      <c r="C27" s="272"/>
      <c r="D27" s="286" t="s">
        <v>0</v>
      </c>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87"/>
      <c r="BJ27" s="287"/>
      <c r="BK27" s="287"/>
      <c r="BL27" s="287"/>
      <c r="BM27" s="287"/>
      <c r="BN27" s="288"/>
    </row>
    <row r="28" spans="3:66" ht="15" customHeight="1" x14ac:dyDescent="0.35">
      <c r="C28" s="272"/>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8"/>
    </row>
    <row r="29" spans="3:66" ht="15" customHeight="1" x14ac:dyDescent="0.35">
      <c r="C29" s="272"/>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7"/>
      <c r="BL29" s="287"/>
      <c r="BM29" s="287"/>
      <c r="BN29" s="288"/>
    </row>
    <row r="30" spans="3:66" ht="15" customHeight="1" x14ac:dyDescent="0.35">
      <c r="C30" s="272"/>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c r="BA30" s="287"/>
      <c r="BB30" s="287"/>
      <c r="BC30" s="287"/>
      <c r="BD30" s="287"/>
      <c r="BE30" s="287"/>
      <c r="BF30" s="287"/>
      <c r="BG30" s="287"/>
      <c r="BH30" s="287"/>
      <c r="BI30" s="287"/>
      <c r="BJ30" s="287"/>
      <c r="BK30" s="287"/>
      <c r="BL30" s="287"/>
      <c r="BM30" s="287"/>
      <c r="BN30" s="288"/>
    </row>
    <row r="31" spans="3:66" ht="15" customHeight="1" x14ac:dyDescent="0.35">
      <c r="C31" s="272"/>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8"/>
    </row>
    <row r="32" spans="3:66" ht="15.75" customHeight="1" x14ac:dyDescent="0.35">
      <c r="C32" s="272"/>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7"/>
      <c r="BG32" s="287"/>
      <c r="BH32" s="287"/>
      <c r="BI32" s="287"/>
      <c r="BJ32" s="287"/>
      <c r="BK32" s="287"/>
      <c r="BL32" s="287"/>
      <c r="BM32" s="287"/>
      <c r="BN32" s="288"/>
    </row>
    <row r="33" spans="1:83" ht="21.75" customHeight="1" x14ac:dyDescent="0.35">
      <c r="C33" s="272"/>
      <c r="D33" s="254" t="s">
        <v>1</v>
      </c>
      <c r="E33" s="254"/>
      <c r="F33" s="254"/>
      <c r="G33" s="254"/>
      <c r="H33" s="254"/>
      <c r="I33" s="254"/>
      <c r="J33" s="254"/>
      <c r="K33" s="254"/>
      <c r="L33" s="136" t="s">
        <v>2</v>
      </c>
      <c r="M33" s="255" t="s">
        <v>3</v>
      </c>
      <c r="N33" s="255"/>
      <c r="O33" s="255"/>
      <c r="P33" s="255"/>
      <c r="Q33" s="255"/>
      <c r="R33" s="256" t="s">
        <v>4</v>
      </c>
      <c r="S33" s="256"/>
      <c r="BL33" s="257" t="s">
        <v>5</v>
      </c>
      <c r="BM33" s="258"/>
      <c r="BN33" s="259"/>
      <c r="BO33" s="134"/>
      <c r="BP33" s="248"/>
      <c r="BQ33" s="248"/>
      <c r="BR33" s="248"/>
      <c r="BS33" s="248"/>
      <c r="BT33" s="248"/>
      <c r="BU33" s="248"/>
      <c r="BV33" s="248"/>
      <c r="BW33" s="248"/>
      <c r="BX33" s="248"/>
      <c r="BY33" s="248"/>
      <c r="BZ33" s="248"/>
      <c r="CA33" s="248"/>
      <c r="CB33" s="248"/>
      <c r="CC33" s="248"/>
      <c r="CD33" s="248"/>
      <c r="CE33" s="248"/>
    </row>
    <row r="34" spans="1:83" ht="22.5" customHeight="1" x14ac:dyDescent="0.35">
      <c r="C34" s="272"/>
      <c r="D34" s="135" t="s">
        <v>6</v>
      </c>
      <c r="E34" s="249" t="s">
        <v>7</v>
      </c>
      <c r="F34" s="249"/>
      <c r="G34" s="249"/>
      <c r="H34" s="249"/>
      <c r="I34" s="249"/>
      <c r="J34" s="249"/>
      <c r="K34" s="249"/>
      <c r="L34" s="250" t="s">
        <v>8</v>
      </c>
      <c r="M34" s="249" t="s">
        <v>9</v>
      </c>
      <c r="N34" s="249"/>
      <c r="O34" s="249"/>
      <c r="P34" s="249"/>
      <c r="Q34" s="249"/>
      <c r="R34" s="251" t="s">
        <v>10</v>
      </c>
      <c r="S34" s="251"/>
      <c r="BL34" s="252"/>
      <c r="BM34" s="252"/>
      <c r="BN34" s="252"/>
      <c r="BP34" s="247"/>
      <c r="BQ34" s="247"/>
      <c r="BR34" s="247"/>
      <c r="BS34" s="247"/>
      <c r="BT34" s="247"/>
      <c r="BU34" s="247"/>
      <c r="BV34" s="247"/>
      <c r="BW34" s="247"/>
      <c r="BX34" s="247"/>
      <c r="BY34" s="247"/>
      <c r="BZ34" s="247"/>
      <c r="CA34" s="247"/>
      <c r="CB34" s="247"/>
      <c r="CC34" s="247"/>
      <c r="CD34" s="247"/>
      <c r="CE34" s="247"/>
    </row>
    <row r="35" spans="1:83" ht="28.5" customHeight="1" x14ac:dyDescent="0.35">
      <c r="C35" s="272"/>
      <c r="D35" s="135" t="s">
        <v>11</v>
      </c>
      <c r="E35" s="249" t="s">
        <v>12</v>
      </c>
      <c r="F35" s="249"/>
      <c r="G35" s="249"/>
      <c r="H35" s="249"/>
      <c r="I35" s="249"/>
      <c r="J35" s="249"/>
      <c r="K35" s="249"/>
      <c r="L35" s="250"/>
      <c r="M35" s="249"/>
      <c r="N35" s="249"/>
      <c r="O35" s="249"/>
      <c r="P35" s="249"/>
      <c r="Q35" s="249"/>
      <c r="R35" s="251"/>
      <c r="S35" s="251"/>
      <c r="BL35" s="252"/>
      <c r="BM35" s="252"/>
      <c r="BN35" s="252"/>
      <c r="BO35" s="253"/>
    </row>
    <row r="36" spans="1:83" ht="55.5" customHeight="1" x14ac:dyDescent="0.35">
      <c r="C36" s="272"/>
      <c r="D36" s="135" t="s">
        <v>13</v>
      </c>
      <c r="E36" s="249" t="s">
        <v>14</v>
      </c>
      <c r="F36" s="249"/>
      <c r="G36" s="249"/>
      <c r="H36" s="249"/>
      <c r="I36" s="249"/>
      <c r="J36" s="249"/>
      <c r="K36" s="249"/>
      <c r="L36" s="215" t="s">
        <v>15</v>
      </c>
      <c r="M36" s="249" t="s">
        <v>16</v>
      </c>
      <c r="N36" s="249"/>
      <c r="O36" s="249"/>
      <c r="P36" s="249"/>
      <c r="Q36" s="249"/>
      <c r="R36" s="267" t="s">
        <v>17</v>
      </c>
      <c r="S36" s="268"/>
      <c r="BL36" s="252"/>
      <c r="BM36" s="252"/>
      <c r="BN36" s="252"/>
      <c r="BO36" s="253"/>
    </row>
    <row r="37" spans="1:83" ht="60.75" customHeight="1" x14ac:dyDescent="0.35">
      <c r="C37" s="272"/>
      <c r="D37" s="135" t="s">
        <v>18</v>
      </c>
      <c r="E37" s="249" t="s">
        <v>19</v>
      </c>
      <c r="F37" s="249"/>
      <c r="G37" s="249"/>
      <c r="H37" s="249"/>
      <c r="I37" s="249"/>
      <c r="J37" s="249"/>
      <c r="K37" s="249"/>
      <c r="L37" s="215" t="s">
        <v>20</v>
      </c>
      <c r="M37" s="249" t="s">
        <v>21</v>
      </c>
      <c r="N37" s="249"/>
      <c r="O37" s="249"/>
      <c r="P37" s="249"/>
      <c r="Q37" s="249"/>
      <c r="R37" s="260" t="s">
        <v>22</v>
      </c>
      <c r="S37" s="261"/>
      <c r="BL37" s="252"/>
      <c r="BM37" s="252"/>
      <c r="BN37" s="252"/>
      <c r="BO37" s="216"/>
    </row>
    <row r="38" spans="1:83" ht="27" customHeight="1" x14ac:dyDescent="0.35">
      <c r="C38" s="272"/>
      <c r="D38" s="135" t="s">
        <v>23</v>
      </c>
      <c r="E38" s="249" t="s">
        <v>24</v>
      </c>
      <c r="F38" s="249"/>
      <c r="G38" s="249"/>
      <c r="H38" s="249"/>
      <c r="I38" s="249"/>
      <c r="J38" s="249"/>
      <c r="K38" s="249"/>
      <c r="L38" s="215" t="s">
        <v>25</v>
      </c>
      <c r="M38" s="266" t="s">
        <v>26</v>
      </c>
      <c r="N38" s="266"/>
      <c r="O38" s="266"/>
      <c r="P38" s="266"/>
      <c r="Q38" s="266"/>
      <c r="R38" s="262"/>
      <c r="S38" s="263"/>
      <c r="BL38" s="252"/>
      <c r="BM38" s="252"/>
      <c r="BN38" s="252"/>
      <c r="BO38" s="216"/>
    </row>
    <row r="39" spans="1:83" ht="14.5" x14ac:dyDescent="0.35">
      <c r="C39" s="272"/>
      <c r="D39" s="135" t="s">
        <v>27</v>
      </c>
      <c r="E39" s="249" t="s">
        <v>28</v>
      </c>
      <c r="F39" s="249"/>
      <c r="G39" s="249"/>
      <c r="H39" s="249"/>
      <c r="I39" s="249"/>
      <c r="J39" s="249"/>
      <c r="K39" s="249"/>
      <c r="L39" s="215" t="s">
        <v>29</v>
      </c>
      <c r="M39" s="249" t="s">
        <v>30</v>
      </c>
      <c r="N39" s="249"/>
      <c r="O39" s="249"/>
      <c r="P39" s="249"/>
      <c r="Q39" s="249"/>
      <c r="R39" s="262"/>
      <c r="S39" s="263"/>
      <c r="BL39" s="252"/>
      <c r="BM39" s="252"/>
      <c r="BN39" s="252"/>
      <c r="BO39" s="216"/>
    </row>
    <row r="40" spans="1:83" ht="32.25" customHeight="1" x14ac:dyDescent="0.35">
      <c r="C40" s="272"/>
      <c r="D40" s="135" t="s">
        <v>31</v>
      </c>
      <c r="E40" s="249" t="s">
        <v>32</v>
      </c>
      <c r="F40" s="249"/>
      <c r="G40" s="249"/>
      <c r="H40" s="249"/>
      <c r="I40" s="249"/>
      <c r="J40" s="249"/>
      <c r="K40" s="249"/>
      <c r="L40" s="215" t="s">
        <v>33</v>
      </c>
      <c r="M40" s="249" t="s">
        <v>34</v>
      </c>
      <c r="N40" s="249"/>
      <c r="O40" s="249"/>
      <c r="P40" s="249"/>
      <c r="Q40" s="249"/>
      <c r="R40" s="264"/>
      <c r="S40" s="265"/>
      <c r="BL40" s="252"/>
      <c r="BM40" s="252"/>
      <c r="BN40" s="252"/>
    </row>
    <row r="41" spans="1:83" ht="57" customHeight="1" x14ac:dyDescent="0.35">
      <c r="C41" s="272"/>
      <c r="D41" s="135" t="s">
        <v>35</v>
      </c>
      <c r="E41" s="249" t="s">
        <v>14</v>
      </c>
      <c r="F41" s="249"/>
      <c r="G41" s="249"/>
      <c r="H41" s="249"/>
      <c r="I41" s="249"/>
      <c r="J41" s="249"/>
      <c r="K41" s="249"/>
      <c r="L41" s="215" t="s">
        <v>36</v>
      </c>
      <c r="M41" s="249" t="s">
        <v>37</v>
      </c>
      <c r="N41" s="249"/>
      <c r="O41" s="249"/>
      <c r="P41" s="249"/>
      <c r="Q41" s="249"/>
      <c r="R41" s="267" t="s">
        <v>17</v>
      </c>
      <c r="S41" s="268"/>
      <c r="BL41" s="252"/>
      <c r="BM41" s="252"/>
      <c r="BN41" s="252"/>
    </row>
    <row r="42" spans="1:83" ht="40.5" customHeight="1" x14ac:dyDescent="0.35">
      <c r="C42" s="272"/>
      <c r="D42" s="135" t="s">
        <v>38</v>
      </c>
      <c r="E42" s="249" t="s">
        <v>39</v>
      </c>
      <c r="F42" s="249"/>
      <c r="G42" s="249"/>
      <c r="H42" s="249"/>
      <c r="I42" s="249"/>
      <c r="J42" s="249"/>
      <c r="K42" s="249"/>
      <c r="L42" s="215" t="s">
        <v>20</v>
      </c>
      <c r="M42" s="249" t="s">
        <v>40</v>
      </c>
      <c r="N42" s="249"/>
      <c r="O42" s="249"/>
      <c r="P42" s="249"/>
      <c r="Q42" s="249"/>
      <c r="R42" s="260" t="s">
        <v>22</v>
      </c>
      <c r="S42" s="261"/>
      <c r="BL42" s="252"/>
      <c r="BM42" s="252"/>
      <c r="BN42" s="252"/>
    </row>
    <row r="43" spans="1:83" ht="31.5" customHeight="1" x14ac:dyDescent="0.35">
      <c r="C43" s="272"/>
      <c r="D43" s="135" t="s">
        <v>41</v>
      </c>
      <c r="E43" s="249" t="s">
        <v>42</v>
      </c>
      <c r="F43" s="249"/>
      <c r="G43" s="249"/>
      <c r="H43" s="249"/>
      <c r="I43" s="249"/>
      <c r="J43" s="249"/>
      <c r="K43" s="249"/>
      <c r="L43" s="215" t="s">
        <v>25</v>
      </c>
      <c r="M43" s="249" t="s">
        <v>43</v>
      </c>
      <c r="N43" s="249"/>
      <c r="O43" s="249"/>
      <c r="P43" s="249"/>
      <c r="Q43" s="249"/>
      <c r="R43" s="262"/>
      <c r="S43" s="263"/>
      <c r="BL43" s="252"/>
      <c r="BM43" s="252"/>
      <c r="BN43" s="252"/>
    </row>
    <row r="44" spans="1:83" ht="30" customHeight="1" x14ac:dyDescent="0.35">
      <c r="C44" s="272"/>
      <c r="D44" s="135" t="s">
        <v>44</v>
      </c>
      <c r="E44" s="249" t="s">
        <v>45</v>
      </c>
      <c r="F44" s="249"/>
      <c r="G44" s="249"/>
      <c r="H44" s="249"/>
      <c r="I44" s="249"/>
      <c r="J44" s="249"/>
      <c r="K44" s="249"/>
      <c r="L44" s="215" t="s">
        <v>20</v>
      </c>
      <c r="M44" s="249" t="s">
        <v>40</v>
      </c>
      <c r="N44" s="249"/>
      <c r="O44" s="249"/>
      <c r="P44" s="249"/>
      <c r="Q44" s="249"/>
      <c r="R44" s="260" t="s">
        <v>46</v>
      </c>
      <c r="S44" s="261"/>
      <c r="BL44" s="252"/>
      <c r="BM44" s="252"/>
      <c r="BN44" s="252"/>
    </row>
    <row r="45" spans="1:83" ht="30" customHeight="1" thickBot="1" x14ac:dyDescent="0.4">
      <c r="C45" s="272"/>
      <c r="D45" s="137" t="s">
        <v>47</v>
      </c>
      <c r="E45" s="290" t="s">
        <v>48</v>
      </c>
      <c r="F45" s="290"/>
      <c r="G45" s="290"/>
      <c r="H45" s="290"/>
      <c r="I45" s="290"/>
      <c r="J45" s="290"/>
      <c r="K45" s="290"/>
      <c r="L45" s="138" t="s">
        <v>49</v>
      </c>
      <c r="M45" s="290" t="s">
        <v>30</v>
      </c>
      <c r="N45" s="290"/>
      <c r="O45" s="290"/>
      <c r="P45" s="290"/>
      <c r="Q45" s="290"/>
      <c r="R45" s="262"/>
      <c r="S45" s="263"/>
      <c r="BL45" s="289"/>
      <c r="BM45" s="289"/>
      <c r="BN45" s="289"/>
    </row>
    <row r="46" spans="1:83" ht="14.5" x14ac:dyDescent="0.35">
      <c r="C46" s="285"/>
      <c r="D46" s="269"/>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1"/>
    </row>
    <row r="47" spans="1:83" ht="14.5" x14ac:dyDescent="0.35">
      <c r="A47" s="272"/>
      <c r="B47" s="272"/>
      <c r="C47" s="272"/>
      <c r="D47" s="273"/>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5"/>
    </row>
    <row r="48" spans="1:83" ht="14.5" x14ac:dyDescent="0.35">
      <c r="A48" s="272"/>
      <c r="B48" s="272"/>
      <c r="C48" s="272"/>
      <c r="D48" s="273"/>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5"/>
    </row>
    <row r="49" spans="1:66" ht="14.5" x14ac:dyDescent="0.35">
      <c r="A49" s="272"/>
      <c r="B49" s="272"/>
      <c r="C49" s="272"/>
      <c r="D49" s="273"/>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5"/>
    </row>
    <row r="50" spans="1:66" ht="14.5" x14ac:dyDescent="0.35">
      <c r="A50" s="272"/>
      <c r="B50" s="272"/>
      <c r="C50" s="272"/>
      <c r="D50" s="273"/>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5"/>
    </row>
    <row r="51" spans="1:66" ht="14.5" x14ac:dyDescent="0.35">
      <c r="A51" s="272"/>
      <c r="B51" s="272"/>
      <c r="C51" s="272"/>
      <c r="D51" s="273"/>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5"/>
    </row>
    <row r="52" spans="1:66" ht="14.5" x14ac:dyDescent="0.35">
      <c r="A52" s="272"/>
      <c r="B52" s="272"/>
      <c r="C52" s="272"/>
      <c r="D52" s="273"/>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c r="BD52" s="274"/>
      <c r="BE52" s="274"/>
      <c r="BF52" s="274"/>
      <c r="BG52" s="274"/>
      <c r="BH52" s="274"/>
      <c r="BI52" s="274"/>
      <c r="BJ52" s="274"/>
      <c r="BK52" s="274"/>
      <c r="BL52" s="274"/>
      <c r="BM52" s="274"/>
      <c r="BN52" s="275"/>
    </row>
    <row r="53" spans="1:66" ht="14.5" x14ac:dyDescent="0.35">
      <c r="A53" s="272"/>
      <c r="B53" s="272"/>
      <c r="C53" s="272"/>
      <c r="D53" s="273"/>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c r="BM53" s="274"/>
      <c r="BN53" s="275"/>
    </row>
    <row r="54" spans="1:66" ht="14.5" x14ac:dyDescent="0.35">
      <c r="A54" s="272"/>
      <c r="B54" s="272"/>
      <c r="C54" s="272"/>
      <c r="D54" s="273"/>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c r="BD54" s="274"/>
      <c r="BE54" s="274"/>
      <c r="BF54" s="274"/>
      <c r="BG54" s="274"/>
      <c r="BH54" s="274"/>
      <c r="BI54" s="274"/>
      <c r="BJ54" s="274"/>
      <c r="BK54" s="274"/>
      <c r="BL54" s="274"/>
      <c r="BM54" s="274"/>
      <c r="BN54" s="275"/>
    </row>
    <row r="55" spans="1:66" ht="14.5" x14ac:dyDescent="0.35">
      <c r="A55" s="272"/>
      <c r="B55" s="272"/>
      <c r="C55" s="272"/>
      <c r="D55" s="273"/>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274"/>
      <c r="BB55" s="274"/>
      <c r="BC55" s="274"/>
      <c r="BD55" s="274"/>
      <c r="BE55" s="274"/>
      <c r="BF55" s="274"/>
      <c r="BG55" s="274"/>
      <c r="BH55" s="274"/>
      <c r="BI55" s="274"/>
      <c r="BJ55" s="274"/>
      <c r="BK55" s="274"/>
      <c r="BL55" s="274"/>
      <c r="BM55" s="274"/>
      <c r="BN55" s="275"/>
    </row>
    <row r="56" spans="1:66" ht="14.5" x14ac:dyDescent="0.35">
      <c r="A56" s="272"/>
      <c r="B56" s="272"/>
      <c r="C56" s="272"/>
      <c r="D56" s="273"/>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274"/>
      <c r="BC56" s="274"/>
      <c r="BD56" s="274"/>
      <c r="BE56" s="274"/>
      <c r="BF56" s="274"/>
      <c r="BG56" s="274"/>
      <c r="BH56" s="274"/>
      <c r="BI56" s="274"/>
      <c r="BJ56" s="274"/>
      <c r="BK56" s="274"/>
      <c r="BL56" s="274"/>
      <c r="BM56" s="274"/>
      <c r="BN56" s="275"/>
    </row>
    <row r="57" spans="1:66" ht="14.5" x14ac:dyDescent="0.35">
      <c r="A57" s="272"/>
      <c r="B57" s="272"/>
      <c r="C57" s="272"/>
      <c r="D57" s="273"/>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c r="AY57" s="274"/>
      <c r="AZ57" s="274"/>
      <c r="BA57" s="274"/>
      <c r="BB57" s="274"/>
      <c r="BC57" s="274"/>
      <c r="BD57" s="274"/>
      <c r="BE57" s="274"/>
      <c r="BF57" s="274"/>
      <c r="BG57" s="274"/>
      <c r="BH57" s="274"/>
      <c r="BI57" s="274"/>
      <c r="BJ57" s="274"/>
      <c r="BK57" s="274"/>
      <c r="BL57" s="274"/>
      <c r="BM57" s="274"/>
      <c r="BN57" s="275"/>
    </row>
    <row r="58" spans="1:66" ht="14.5" x14ac:dyDescent="0.35">
      <c r="A58" s="272"/>
      <c r="B58" s="272"/>
      <c r="C58" s="272"/>
      <c r="D58" s="273"/>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5"/>
    </row>
    <row r="59" spans="1:66" ht="14.5" x14ac:dyDescent="0.35">
      <c r="A59" s="272"/>
      <c r="B59" s="272"/>
      <c r="C59" s="272"/>
      <c r="D59" s="273"/>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5"/>
    </row>
    <row r="60" spans="1:66" ht="14.5" x14ac:dyDescent="0.35">
      <c r="A60" s="272"/>
      <c r="B60" s="272"/>
      <c r="C60" s="272"/>
      <c r="D60" s="273"/>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c r="BM60" s="274"/>
      <c r="BN60" s="275"/>
    </row>
    <row r="61" spans="1:66" ht="14.5" x14ac:dyDescent="0.35">
      <c r="A61" s="272"/>
      <c r="B61" s="272"/>
      <c r="C61" s="272"/>
      <c r="D61" s="273"/>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5"/>
    </row>
    <row r="62" spans="1:66" ht="14.5" x14ac:dyDescent="0.35">
      <c r="A62" s="272"/>
      <c r="B62" s="272"/>
      <c r="C62" s="272"/>
      <c r="D62" s="273"/>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c r="BM62" s="274"/>
      <c r="BN62" s="275"/>
    </row>
    <row r="63" spans="1:66" ht="14.5" x14ac:dyDescent="0.35">
      <c r="A63" s="272"/>
      <c r="B63" s="272"/>
      <c r="C63" s="272"/>
      <c r="D63" s="273"/>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c r="BM63" s="274"/>
      <c r="BN63" s="275"/>
    </row>
    <row r="64" spans="1:66" ht="14.5" x14ac:dyDescent="0.35">
      <c r="A64" s="272"/>
      <c r="B64" s="272"/>
      <c r="C64" s="272"/>
      <c r="D64" s="273"/>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c r="BM64" s="274"/>
      <c r="BN64" s="275"/>
    </row>
    <row r="65" spans="1:66" ht="14.5" x14ac:dyDescent="0.35">
      <c r="A65" s="272"/>
      <c r="B65" s="272"/>
      <c r="C65" s="272"/>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5"/>
    </row>
    <row r="66" spans="1:66" ht="14.5" x14ac:dyDescent="0.35">
      <c r="A66" s="272"/>
      <c r="B66" s="272"/>
      <c r="C66" s="272"/>
      <c r="D66" s="273"/>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274"/>
      <c r="BB66" s="274"/>
      <c r="BC66" s="274"/>
      <c r="BD66" s="274"/>
      <c r="BE66" s="274"/>
      <c r="BF66" s="274"/>
      <c r="BG66" s="274"/>
      <c r="BH66" s="274"/>
      <c r="BI66" s="274"/>
      <c r="BJ66" s="274"/>
      <c r="BK66" s="274"/>
      <c r="BL66" s="274"/>
      <c r="BM66" s="274"/>
      <c r="BN66" s="275"/>
    </row>
    <row r="67" spans="1:66" ht="14.5" x14ac:dyDescent="0.35">
      <c r="A67" s="272"/>
      <c r="B67" s="272"/>
      <c r="C67" s="272"/>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c r="AZ67" s="274"/>
      <c r="BA67" s="274"/>
      <c r="BB67" s="274"/>
      <c r="BC67" s="274"/>
      <c r="BD67" s="274"/>
      <c r="BE67" s="274"/>
      <c r="BF67" s="274"/>
      <c r="BG67" s="274"/>
      <c r="BH67" s="274"/>
      <c r="BI67" s="274"/>
      <c r="BJ67" s="274"/>
      <c r="BK67" s="274"/>
      <c r="BL67" s="274"/>
      <c r="BM67" s="274"/>
      <c r="BN67" s="275"/>
    </row>
    <row r="68" spans="1:66" ht="14.5" x14ac:dyDescent="0.35">
      <c r="A68" s="272"/>
      <c r="B68" s="272"/>
      <c r="C68" s="272"/>
      <c r="D68" s="273"/>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4"/>
      <c r="AZ68" s="274"/>
      <c r="BA68" s="274"/>
      <c r="BB68" s="274"/>
      <c r="BC68" s="274"/>
      <c r="BD68" s="274"/>
      <c r="BE68" s="274"/>
      <c r="BF68" s="274"/>
      <c r="BG68" s="274"/>
      <c r="BH68" s="274"/>
      <c r="BI68" s="274"/>
      <c r="BJ68" s="274"/>
      <c r="BK68" s="274"/>
      <c r="BL68" s="274"/>
      <c r="BM68" s="274"/>
      <c r="BN68" s="275"/>
    </row>
    <row r="69" spans="1:66" ht="14.5" x14ac:dyDescent="0.35">
      <c r="A69" s="272"/>
      <c r="B69" s="272"/>
      <c r="C69" s="272"/>
      <c r="D69" s="273"/>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c r="AT69" s="274"/>
      <c r="AU69" s="274"/>
      <c r="AV69" s="274"/>
      <c r="AW69" s="274"/>
      <c r="AX69" s="274"/>
      <c r="AY69" s="274"/>
      <c r="AZ69" s="274"/>
      <c r="BA69" s="274"/>
      <c r="BB69" s="274"/>
      <c r="BC69" s="274"/>
      <c r="BD69" s="274"/>
      <c r="BE69" s="274"/>
      <c r="BF69" s="274"/>
      <c r="BG69" s="274"/>
      <c r="BH69" s="274"/>
      <c r="BI69" s="274"/>
      <c r="BJ69" s="274"/>
      <c r="BK69" s="274"/>
      <c r="BL69" s="274"/>
      <c r="BM69" s="274"/>
      <c r="BN69" s="275"/>
    </row>
    <row r="70" spans="1:66" ht="14.5" x14ac:dyDescent="0.35">
      <c r="A70" s="272"/>
      <c r="B70" s="272"/>
      <c r="C70" s="272"/>
      <c r="D70" s="273"/>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c r="BM70" s="274"/>
      <c r="BN70" s="275"/>
    </row>
    <row r="71" spans="1:66" ht="14.5" x14ac:dyDescent="0.35">
      <c r="A71" s="272"/>
      <c r="B71" s="272"/>
      <c r="C71" s="272"/>
      <c r="D71" s="273"/>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c r="BI71" s="274"/>
      <c r="BJ71" s="274"/>
      <c r="BK71" s="274"/>
      <c r="BL71" s="274"/>
      <c r="BM71" s="274"/>
      <c r="BN71" s="275"/>
    </row>
    <row r="72" spans="1:66" ht="14.5" x14ac:dyDescent="0.35">
      <c r="A72" s="272"/>
      <c r="B72" s="272"/>
      <c r="C72" s="272"/>
      <c r="D72" s="273"/>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c r="BM72" s="274"/>
      <c r="BN72" s="275"/>
    </row>
    <row r="73" spans="1:66" ht="14.5" x14ac:dyDescent="0.35">
      <c r="A73" s="272"/>
      <c r="B73" s="272"/>
      <c r="C73" s="272"/>
      <c r="D73" s="273"/>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4"/>
      <c r="AZ73" s="274"/>
      <c r="BA73" s="274"/>
      <c r="BB73" s="274"/>
      <c r="BC73" s="274"/>
      <c r="BD73" s="274"/>
      <c r="BE73" s="274"/>
      <c r="BF73" s="274"/>
      <c r="BG73" s="274"/>
      <c r="BH73" s="274"/>
      <c r="BI73" s="274"/>
      <c r="BJ73" s="274"/>
      <c r="BK73" s="274"/>
      <c r="BL73" s="274"/>
      <c r="BM73" s="274"/>
      <c r="BN73" s="275"/>
    </row>
    <row r="74" spans="1:66" ht="18" customHeight="1" x14ac:dyDescent="0.35">
      <c r="A74" s="272"/>
      <c r="B74" s="272"/>
      <c r="C74" s="272"/>
      <c r="D74" s="273"/>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4"/>
      <c r="AZ74" s="274"/>
      <c r="BA74" s="274"/>
      <c r="BB74" s="274"/>
      <c r="BC74" s="274"/>
      <c r="BD74" s="274"/>
      <c r="BE74" s="274"/>
      <c r="BF74" s="274"/>
      <c r="BG74" s="274"/>
      <c r="BH74" s="274"/>
      <c r="BI74" s="274"/>
      <c r="BJ74" s="274"/>
      <c r="BK74" s="274"/>
      <c r="BL74" s="274"/>
      <c r="BM74" s="274"/>
      <c r="BN74" s="275"/>
    </row>
    <row r="75" spans="1:66" thickBot="1" x14ac:dyDescent="0.4">
      <c r="A75" s="272"/>
      <c r="B75" s="272"/>
      <c r="C75" s="272"/>
      <c r="D75" s="276"/>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8"/>
    </row>
    <row r="76" spans="1:66" ht="39" customHeight="1" x14ac:dyDescent="0.35">
      <c r="A76" s="272"/>
      <c r="B76" s="272"/>
      <c r="C76" s="272"/>
      <c r="D76" s="279" t="s">
        <v>50</v>
      </c>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c r="BD76" s="280"/>
      <c r="BE76" s="280"/>
      <c r="BF76" s="280"/>
      <c r="BG76" s="280"/>
      <c r="BH76" s="280"/>
      <c r="BI76" s="280"/>
      <c r="BJ76" s="280"/>
      <c r="BK76" s="280"/>
      <c r="BL76" s="280"/>
      <c r="BM76" s="280"/>
      <c r="BN76" s="281"/>
    </row>
    <row r="77" spans="1:66" thickBot="1" x14ac:dyDescent="0.4">
      <c r="A77" s="272"/>
      <c r="B77" s="272"/>
      <c r="C77" s="272"/>
      <c r="D77" s="282"/>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4"/>
    </row>
  </sheetData>
  <sheetProtection sheet="1" objects="1" scenarios="1"/>
  <mergeCells count="63">
    <mergeCell ref="D46:BN46"/>
    <mergeCell ref="A47:C77"/>
    <mergeCell ref="D47:BN74"/>
    <mergeCell ref="D75:BN75"/>
    <mergeCell ref="D76:BN77"/>
    <mergeCell ref="C27:C46"/>
    <mergeCell ref="D27:BN32"/>
    <mergeCell ref="R36:S36"/>
    <mergeCell ref="BL36:BN36"/>
    <mergeCell ref="E44:K44"/>
    <mergeCell ref="M44:Q44"/>
    <mergeCell ref="R44:S45"/>
    <mergeCell ref="BL44:BN45"/>
    <mergeCell ref="E45:K45"/>
    <mergeCell ref="M45:Q45"/>
    <mergeCell ref="E41:K41"/>
    <mergeCell ref="M41:Q41"/>
    <mergeCell ref="R41:S41"/>
    <mergeCell ref="BL41:BN41"/>
    <mergeCell ref="E42:K42"/>
    <mergeCell ref="M42:Q42"/>
    <mergeCell ref="R42:S43"/>
    <mergeCell ref="BL42:BN43"/>
    <mergeCell ref="E43:K43"/>
    <mergeCell ref="M43:Q43"/>
    <mergeCell ref="E37:K37"/>
    <mergeCell ref="M37:Q37"/>
    <mergeCell ref="R37:S40"/>
    <mergeCell ref="BL37:BN40"/>
    <mergeCell ref="E38:K38"/>
    <mergeCell ref="M38:Q38"/>
    <mergeCell ref="E39:K39"/>
    <mergeCell ref="M39:Q39"/>
    <mergeCell ref="E40:K40"/>
    <mergeCell ref="M40:Q40"/>
    <mergeCell ref="BP33:BS33"/>
    <mergeCell ref="BT33:CE33"/>
    <mergeCell ref="E34:K34"/>
    <mergeCell ref="L34:L35"/>
    <mergeCell ref="M34:Q35"/>
    <mergeCell ref="R34:S35"/>
    <mergeCell ref="BL34:BN35"/>
    <mergeCell ref="BP34:CE34"/>
    <mergeCell ref="E35:K35"/>
    <mergeCell ref="BO35:BO36"/>
    <mergeCell ref="D33:K33"/>
    <mergeCell ref="M33:Q33"/>
    <mergeCell ref="R33:S33"/>
    <mergeCell ref="BL33:BN33"/>
    <mergeCell ref="E36:K36"/>
    <mergeCell ref="M36:Q36"/>
    <mergeCell ref="D14:D16"/>
    <mergeCell ref="E14:E16"/>
    <mergeCell ref="P14:Q16"/>
    <mergeCell ref="R14:S16"/>
    <mergeCell ref="D17:D18"/>
    <mergeCell ref="E17:E19"/>
    <mergeCell ref="P8:Q10"/>
    <mergeCell ref="R8:S9"/>
    <mergeCell ref="P11:Q13"/>
    <mergeCell ref="R11:S13"/>
    <mergeCell ref="D12:D13"/>
    <mergeCell ref="E12:E13"/>
  </mergeCells>
  <dataValidations disablePrompts="1" count="1">
    <dataValidation allowBlank="1" showInputMessage="1" showErrorMessage="1" prompt="Consolida y detalla la información concerniente a los compromisos laborales, competencias comportamentales, evaluación de gestión por áreas o dependencias y la calificación correspondiente para el período semestral y anual. " sqref="D12:D13" xr:uid="{00000000-0002-0000-0000-000000000000}"/>
  </dataValidations>
  <printOptions horizontalCentered="1"/>
  <pageMargins left="0.39370078740157483" right="0.39370078740157483" top="0.39370078740157483" bottom="0.39370078740157483" header="0.31496062992125984" footer="0.31496062992125984"/>
  <pageSetup scale="4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rgb="FFFFFFCC"/>
    <pageSetUpPr fitToPage="1"/>
  </sheetPr>
  <dimension ref="A1:V102"/>
  <sheetViews>
    <sheetView showGridLines="0" zoomScale="85" zoomScaleNormal="85" workbookViewId="0">
      <selection activeCell="Q9" sqref="Q9:S9"/>
    </sheetView>
  </sheetViews>
  <sheetFormatPr baseColWidth="10" defaultColWidth="0" defaultRowHeight="14.5" zeroHeight="1" x14ac:dyDescent="0.35"/>
  <cols>
    <col min="1" max="1" width="11.453125" customWidth="1"/>
    <col min="2" max="2" width="15.1796875" customWidth="1"/>
    <col min="3" max="7" width="11.453125" customWidth="1"/>
    <col min="8" max="8" width="10.81640625" customWidth="1"/>
    <col min="9" max="9" width="11.1796875" customWidth="1"/>
    <col min="10" max="10" width="12.54296875" customWidth="1"/>
    <col min="11" max="11" width="12.7265625" customWidth="1"/>
    <col min="12" max="12" width="12.453125" customWidth="1"/>
    <col min="13" max="13" width="11.453125" customWidth="1"/>
    <col min="14" max="18" width="14.81640625" customWidth="1"/>
    <col min="19" max="19" width="11.453125" customWidth="1"/>
    <col min="20" max="20" width="0.453125" customWidth="1"/>
    <col min="21" max="22" width="0" hidden="1" customWidth="1"/>
    <col min="23" max="16384" width="11.453125" hidden="1"/>
  </cols>
  <sheetData>
    <row r="1" spans="1:19" x14ac:dyDescent="0.35">
      <c r="A1" s="1326"/>
      <c r="B1" s="1327"/>
      <c r="C1" s="1327"/>
      <c r="D1" s="1328"/>
      <c r="E1" s="1333" t="s">
        <v>579</v>
      </c>
      <c r="F1" s="1334"/>
      <c r="G1" s="1334"/>
      <c r="H1" s="1334"/>
      <c r="I1" s="1334"/>
      <c r="J1" s="1334"/>
      <c r="K1" s="1334"/>
      <c r="L1" s="1334"/>
      <c r="M1" s="1334"/>
      <c r="N1" s="1334"/>
      <c r="O1" s="1334"/>
      <c r="P1" s="1335" t="s">
        <v>421</v>
      </c>
      <c r="Q1" s="1336"/>
      <c r="R1" s="1336"/>
      <c r="S1" s="1337"/>
    </row>
    <row r="2" spans="1:19" x14ac:dyDescent="0.35">
      <c r="A2" s="922"/>
      <c r="B2" s="923"/>
      <c r="C2" s="923"/>
      <c r="D2" s="1329"/>
      <c r="E2" s="898"/>
      <c r="F2" s="899"/>
      <c r="G2" s="899"/>
      <c r="H2" s="899"/>
      <c r="I2" s="899"/>
      <c r="J2" s="899"/>
      <c r="K2" s="899"/>
      <c r="L2" s="899"/>
      <c r="M2" s="899"/>
      <c r="N2" s="899"/>
      <c r="O2" s="899"/>
      <c r="P2" s="886"/>
      <c r="Q2" s="1338"/>
      <c r="R2" s="1338"/>
      <c r="S2" s="887"/>
    </row>
    <row r="3" spans="1:19" x14ac:dyDescent="0.35">
      <c r="A3" s="922"/>
      <c r="B3" s="923"/>
      <c r="C3" s="923"/>
      <c r="D3" s="1329"/>
      <c r="E3" s="892" t="s">
        <v>580</v>
      </c>
      <c r="F3" s="893"/>
      <c r="G3" s="893"/>
      <c r="H3" s="893"/>
      <c r="I3" s="893"/>
      <c r="J3" s="893"/>
      <c r="K3" s="893"/>
      <c r="L3" s="893"/>
      <c r="M3" s="893"/>
      <c r="N3" s="893"/>
      <c r="O3" s="893"/>
      <c r="P3" s="886"/>
      <c r="Q3" s="1338"/>
      <c r="R3" s="1338"/>
      <c r="S3" s="887"/>
    </row>
    <row r="4" spans="1:19" x14ac:dyDescent="0.35">
      <c r="A4" s="922"/>
      <c r="B4" s="923"/>
      <c r="C4" s="923"/>
      <c r="D4" s="1329"/>
      <c r="E4" s="894"/>
      <c r="F4" s="895"/>
      <c r="G4" s="895"/>
      <c r="H4" s="895"/>
      <c r="I4" s="895"/>
      <c r="J4" s="895"/>
      <c r="K4" s="895"/>
      <c r="L4" s="895"/>
      <c r="M4" s="895"/>
      <c r="N4" s="895"/>
      <c r="O4" s="895"/>
      <c r="P4" s="886"/>
      <c r="Q4" s="1338"/>
      <c r="R4" s="1338"/>
      <c r="S4" s="887"/>
    </row>
    <row r="5" spans="1:19" x14ac:dyDescent="0.35">
      <c r="A5" s="922"/>
      <c r="B5" s="923"/>
      <c r="C5" s="923"/>
      <c r="D5" s="1329"/>
      <c r="E5" s="304" t="s">
        <v>53</v>
      </c>
      <c r="F5" s="304"/>
      <c r="G5" s="304"/>
      <c r="H5" s="305" t="s">
        <v>54</v>
      </c>
      <c r="I5" s="305"/>
      <c r="J5" s="307" t="s">
        <v>581</v>
      </c>
      <c r="K5" s="307"/>
      <c r="L5" s="305" t="s">
        <v>56</v>
      </c>
      <c r="M5" s="305"/>
      <c r="N5" s="307" t="s">
        <v>57</v>
      </c>
      <c r="O5" s="709"/>
      <c r="P5" s="886"/>
      <c r="Q5" s="1338"/>
      <c r="R5" s="1338"/>
      <c r="S5" s="887"/>
    </row>
    <row r="6" spans="1:19" x14ac:dyDescent="0.35">
      <c r="A6" s="1330"/>
      <c r="B6" s="1331"/>
      <c r="C6" s="1331"/>
      <c r="D6" s="1332"/>
      <c r="E6" s="304"/>
      <c r="F6" s="304"/>
      <c r="G6" s="304"/>
      <c r="H6" s="305" t="s">
        <v>58</v>
      </c>
      <c r="I6" s="305"/>
      <c r="J6" s="306">
        <v>42731</v>
      </c>
      <c r="K6" s="307"/>
      <c r="L6" s="305" t="s">
        <v>59</v>
      </c>
      <c r="M6" s="305"/>
      <c r="N6" s="525" t="s">
        <v>60</v>
      </c>
      <c r="O6" s="704"/>
      <c r="P6" s="886"/>
      <c r="Q6" s="1338"/>
      <c r="R6" s="1338"/>
      <c r="S6" s="887"/>
    </row>
    <row r="7" spans="1:19" ht="15" thickBot="1" x14ac:dyDescent="0.4">
      <c r="A7" s="55"/>
      <c r="B7" s="56"/>
      <c r="C7" s="56"/>
      <c r="D7" s="56"/>
      <c r="E7" s="1340"/>
      <c r="F7" s="1340"/>
      <c r="G7" s="1340"/>
      <c r="H7" s="1340"/>
      <c r="I7" s="1340"/>
      <c r="J7" s="1340"/>
      <c r="K7" s="1340"/>
      <c r="L7" s="1340"/>
      <c r="M7" s="1340"/>
      <c r="N7" s="1340"/>
      <c r="O7" s="1340"/>
      <c r="P7" s="888"/>
      <c r="Q7" s="1339"/>
      <c r="R7" s="1339"/>
      <c r="S7" s="889"/>
    </row>
    <row r="8" spans="1:19" x14ac:dyDescent="0.35">
      <c r="A8" s="322" t="s">
        <v>61</v>
      </c>
      <c r="B8" s="323"/>
      <c r="C8" s="323"/>
      <c r="D8" s="323"/>
      <c r="E8" s="225" t="s">
        <v>62</v>
      </c>
      <c r="F8" s="225" t="s">
        <v>63</v>
      </c>
      <c r="G8" s="225" t="s">
        <v>64</v>
      </c>
      <c r="H8" s="326" t="s">
        <v>65</v>
      </c>
      <c r="I8" s="327"/>
      <c r="J8" s="225" t="s">
        <v>62</v>
      </c>
      <c r="K8" s="225" t="s">
        <v>63</v>
      </c>
      <c r="L8" s="225" t="s">
        <v>64</v>
      </c>
      <c r="M8" s="328" t="s">
        <v>582</v>
      </c>
      <c r="N8" s="329"/>
      <c r="O8" s="329"/>
      <c r="P8" s="333"/>
      <c r="Q8" s="235" t="s">
        <v>62</v>
      </c>
      <c r="R8" s="235" t="s">
        <v>63</v>
      </c>
      <c r="S8" s="236" t="s">
        <v>64</v>
      </c>
    </row>
    <row r="9" spans="1:19" ht="15" thickBot="1" x14ac:dyDescent="0.4">
      <c r="A9" s="1321"/>
      <c r="B9" s="323"/>
      <c r="C9" s="323"/>
      <c r="D9" s="323"/>
      <c r="E9" s="68"/>
      <c r="F9" s="68"/>
      <c r="G9" s="68"/>
      <c r="H9" s="1322"/>
      <c r="I9" s="705"/>
      <c r="J9" s="68"/>
      <c r="K9" s="68"/>
      <c r="L9" s="68"/>
      <c r="M9" s="1323"/>
      <c r="N9" s="1324"/>
      <c r="O9" s="1324"/>
      <c r="P9" s="1325"/>
      <c r="Q9" s="68"/>
      <c r="R9" s="68"/>
      <c r="S9" s="68"/>
    </row>
    <row r="10" spans="1:19" ht="19.5" customHeight="1" thickBot="1" x14ac:dyDescent="0.4">
      <c r="A10" s="334" t="s">
        <v>67</v>
      </c>
      <c r="B10" s="335"/>
      <c r="C10" s="335"/>
      <c r="D10" s="335"/>
      <c r="E10" s="335"/>
      <c r="F10" s="335"/>
      <c r="G10" s="335"/>
      <c r="H10" s="335"/>
      <c r="I10" s="335"/>
      <c r="J10" s="335"/>
      <c r="K10" s="335"/>
      <c r="L10" s="335"/>
      <c r="M10" s="335"/>
      <c r="N10" s="335"/>
      <c r="O10" s="335"/>
      <c r="P10" s="335"/>
      <c r="Q10" s="335"/>
      <c r="R10" s="335"/>
      <c r="S10" s="336"/>
    </row>
    <row r="11" spans="1:19" ht="15" customHeight="1" x14ac:dyDescent="0.35">
      <c r="A11" s="337" t="s">
        <v>68</v>
      </c>
      <c r="B11" s="338"/>
      <c r="C11" s="337" t="s">
        <v>69</v>
      </c>
      <c r="D11" s="339"/>
      <c r="E11" s="338"/>
      <c r="F11" s="337" t="s">
        <v>70</v>
      </c>
      <c r="G11" s="339"/>
      <c r="H11" s="338"/>
      <c r="I11" s="337" t="s">
        <v>71</v>
      </c>
      <c r="J11" s="339"/>
      <c r="K11" s="338"/>
      <c r="L11" s="337" t="s">
        <v>72</v>
      </c>
      <c r="M11" s="339"/>
      <c r="N11" s="339"/>
      <c r="O11" s="338"/>
      <c r="P11" s="337" t="s">
        <v>73</v>
      </c>
      <c r="Q11" s="339"/>
      <c r="R11" s="339"/>
      <c r="S11" s="338"/>
    </row>
    <row r="12" spans="1:19" ht="19.5" customHeight="1" thickBot="1" x14ac:dyDescent="0.4">
      <c r="A12" s="968" t="str">
        <f>'F2. COMP. LAB Y COM COMPOR'!A13:B13</f>
        <v>CEDULA DE CIUDADANIA</v>
      </c>
      <c r="B12" s="969"/>
      <c r="C12" s="1158">
        <f>'F2. COMP. LAB Y COM COMPOR'!C13:E13</f>
        <v>0</v>
      </c>
      <c r="D12" s="1159"/>
      <c r="E12" s="1160"/>
      <c r="F12" s="965">
        <f>'F2. COMP. LAB Y COM COMPOR'!F13:H13</f>
        <v>0</v>
      </c>
      <c r="G12" s="966"/>
      <c r="H12" s="967"/>
      <c r="I12" s="1163">
        <f>'F2. COMP. LAB Y COM COMPOR'!I13:K13</f>
        <v>0</v>
      </c>
      <c r="J12" s="1161"/>
      <c r="K12" s="1162"/>
      <c r="L12" s="1163">
        <f>'F2. COMP. LAB Y COM COMPOR'!L13:O13</f>
        <v>0</v>
      </c>
      <c r="M12" s="1161"/>
      <c r="N12" s="1161"/>
      <c r="O12" s="1162"/>
      <c r="P12" s="1163">
        <f>'F2. COMP. LAB Y COM COMPOR'!P13:S13</f>
        <v>0</v>
      </c>
      <c r="Q12" s="1161"/>
      <c r="R12" s="1161"/>
      <c r="S12" s="1162"/>
    </row>
    <row r="13" spans="1:19" ht="15.75" customHeight="1" x14ac:dyDescent="0.35">
      <c r="A13" s="337" t="s">
        <v>74</v>
      </c>
      <c r="B13" s="339"/>
      <c r="C13" s="339"/>
      <c r="D13" s="339"/>
      <c r="E13" s="339"/>
      <c r="F13" s="339"/>
      <c r="G13" s="339"/>
      <c r="H13" s="339"/>
      <c r="I13" s="337" t="s">
        <v>75</v>
      </c>
      <c r="J13" s="339"/>
      <c r="K13" s="339"/>
      <c r="L13" s="339"/>
      <c r="M13" s="339"/>
      <c r="N13" s="339"/>
      <c r="O13" s="339"/>
      <c r="P13" s="339"/>
      <c r="Q13" s="339"/>
      <c r="R13" s="339"/>
      <c r="S13" s="338"/>
    </row>
    <row r="14" spans="1:19" ht="22.5" customHeight="1" thickBot="1" x14ac:dyDescent="0.4">
      <c r="A14" s="965">
        <f>'F2. COMP. LAB Y COM COMPOR'!A15:H15</f>
        <v>0</v>
      </c>
      <c r="B14" s="966"/>
      <c r="C14" s="966"/>
      <c r="D14" s="966"/>
      <c r="E14" s="966"/>
      <c r="F14" s="1161"/>
      <c r="G14" s="1161"/>
      <c r="H14" s="966"/>
      <c r="I14" s="1182" t="str">
        <f>'F2. COMP. LAB Y COM COMPOR'!I15:S15</f>
        <v>ddd</v>
      </c>
      <c r="J14" s="1183"/>
      <c r="K14" s="1183"/>
      <c r="L14" s="1183"/>
      <c r="M14" s="1183"/>
      <c r="N14" s="1183"/>
      <c r="O14" s="1183"/>
      <c r="P14" s="1183"/>
      <c r="Q14" s="1183"/>
      <c r="R14" s="1183"/>
      <c r="S14" s="1184"/>
    </row>
    <row r="15" spans="1:19" ht="15.75" customHeight="1" x14ac:dyDescent="0.35">
      <c r="A15" s="337" t="s">
        <v>76</v>
      </c>
      <c r="B15" s="339"/>
      <c r="C15" s="339"/>
      <c r="D15" s="339"/>
      <c r="E15" s="339"/>
      <c r="F15" s="337" t="s">
        <v>77</v>
      </c>
      <c r="G15" s="338"/>
      <c r="H15" s="221" t="s">
        <v>78</v>
      </c>
      <c r="I15" s="712" t="str">
        <f>'F2. COMP. LAB Y COM COMPOR'!I16</f>
        <v>Propósito del empleo:</v>
      </c>
      <c r="J15" s="713"/>
      <c r="K15" s="1185">
        <f>'F2. COMP. LAB Y COM COMPOR'!J16</f>
        <v>0</v>
      </c>
      <c r="L15" s="1186"/>
      <c r="M15" s="1186"/>
      <c r="N15" s="1186"/>
      <c r="O15" s="1186"/>
      <c r="P15" s="1186"/>
      <c r="Q15" s="1186"/>
      <c r="R15" s="1186"/>
      <c r="S15" s="1187"/>
    </row>
    <row r="16" spans="1:19" ht="18.75" customHeight="1" thickBot="1" x14ac:dyDescent="0.4">
      <c r="A16" s="962" t="str">
        <f>'F2. COMP. LAB Y COM COMPOR'!A17:E17</f>
        <v>DIRECTIVO</v>
      </c>
      <c r="B16" s="963"/>
      <c r="C16" s="963"/>
      <c r="D16" s="963"/>
      <c r="E16" s="963"/>
      <c r="F16" s="962">
        <f>'F2. COMP. LAB Y COM COMPOR'!F17:G17</f>
        <v>0</v>
      </c>
      <c r="G16" s="964"/>
      <c r="H16" s="238">
        <f>'F2. COMP. LAB Y COM COMPOR'!H17</f>
        <v>0</v>
      </c>
      <c r="I16" s="714"/>
      <c r="J16" s="715"/>
      <c r="K16" s="962"/>
      <c r="L16" s="963"/>
      <c r="M16" s="963"/>
      <c r="N16" s="963"/>
      <c r="O16" s="963"/>
      <c r="P16" s="963"/>
      <c r="Q16" s="963"/>
      <c r="R16" s="963"/>
      <c r="S16" s="964"/>
    </row>
    <row r="17" spans="1:19" ht="18" customHeight="1" thickBot="1" x14ac:dyDescent="0.4">
      <c r="A17" s="334" t="s">
        <v>79</v>
      </c>
      <c r="B17" s="335"/>
      <c r="C17" s="335"/>
      <c r="D17" s="335"/>
      <c r="E17" s="335"/>
      <c r="F17" s="343"/>
      <c r="G17" s="343"/>
      <c r="H17" s="335"/>
      <c r="I17" s="335"/>
      <c r="J17" s="335"/>
      <c r="K17" s="335"/>
      <c r="L17" s="335"/>
      <c r="M17" s="335"/>
      <c r="N17" s="335"/>
      <c r="O17" s="335"/>
      <c r="P17" s="335"/>
      <c r="Q17" s="335"/>
      <c r="R17" s="335"/>
      <c r="S17" s="336"/>
    </row>
    <row r="18" spans="1:19" ht="17.25" customHeight="1" x14ac:dyDescent="0.35">
      <c r="A18" s="337" t="s">
        <v>80</v>
      </c>
      <c r="B18" s="338"/>
      <c r="C18" s="337" t="s">
        <v>69</v>
      </c>
      <c r="D18" s="339"/>
      <c r="E18" s="338"/>
      <c r="F18" s="337" t="s">
        <v>70</v>
      </c>
      <c r="G18" s="339"/>
      <c r="H18" s="338"/>
      <c r="I18" s="337" t="s">
        <v>71</v>
      </c>
      <c r="J18" s="339"/>
      <c r="K18" s="338"/>
      <c r="L18" s="337" t="s">
        <v>72</v>
      </c>
      <c r="M18" s="339"/>
      <c r="N18" s="339"/>
      <c r="O18" s="338"/>
      <c r="P18" s="337" t="s">
        <v>73</v>
      </c>
      <c r="Q18" s="339"/>
      <c r="R18" s="339"/>
      <c r="S18" s="338"/>
    </row>
    <row r="19" spans="1:19" ht="19.5" customHeight="1" thickBot="1" x14ac:dyDescent="0.4">
      <c r="A19" s="968" t="str">
        <f>'F2. COMP. LAB Y COM COMPOR'!A20:B20</f>
        <v>CEDULA DE CIUDADANIA</v>
      </c>
      <c r="B19" s="969"/>
      <c r="C19" s="1158">
        <f>'F2. COMP. LAB Y COM COMPOR'!C20:E20</f>
        <v>0</v>
      </c>
      <c r="D19" s="1159"/>
      <c r="E19" s="1160"/>
      <c r="F19" s="965">
        <f>'F2. COMP. LAB Y COM COMPOR'!F20:H20</f>
        <v>0</v>
      </c>
      <c r="G19" s="966"/>
      <c r="H19" s="967"/>
      <c r="I19" s="1163" t="str">
        <f>'F2. COMP. LAB Y COM COMPOR'!I20:K20</f>
        <v xml:space="preserve">  </v>
      </c>
      <c r="J19" s="1161"/>
      <c r="K19" s="1162"/>
      <c r="L19" s="1163">
        <f>'F2. COMP. LAB Y COM COMPOR'!L20:O20</f>
        <v>0</v>
      </c>
      <c r="M19" s="1161"/>
      <c r="N19" s="1161"/>
      <c r="O19" s="1162"/>
      <c r="P19" s="965" t="str">
        <f>'F2. COMP. LAB Y COM COMPOR'!P20:S20</f>
        <v xml:space="preserve">  </v>
      </c>
      <c r="Q19" s="966"/>
      <c r="R19" s="966"/>
      <c r="S19" s="967"/>
    </row>
    <row r="20" spans="1:19" ht="18.75" customHeight="1" x14ac:dyDescent="0.35">
      <c r="A20" s="355" t="s">
        <v>81</v>
      </c>
      <c r="B20" s="356"/>
      <c r="C20" s="320"/>
      <c r="D20" s="320"/>
      <c r="E20" s="320"/>
      <c r="F20" s="320"/>
      <c r="G20" s="319" t="s">
        <v>75</v>
      </c>
      <c r="H20" s="320"/>
      <c r="I20" s="339"/>
      <c r="J20" s="339"/>
      <c r="K20" s="339"/>
      <c r="L20" s="339"/>
      <c r="M20" s="338"/>
      <c r="N20" s="339" t="s">
        <v>77</v>
      </c>
      <c r="O20" s="338"/>
      <c r="P20" s="339" t="s">
        <v>78</v>
      </c>
      <c r="Q20" s="338"/>
      <c r="R20" s="337" t="s">
        <v>76</v>
      </c>
      <c r="S20" s="338"/>
    </row>
    <row r="21" spans="1:19" ht="18.75" customHeight="1" thickBot="1" x14ac:dyDescent="0.4">
      <c r="A21" s="1163">
        <f>'F2. COMP. LAB Y COM COMPOR'!A22:F22</f>
        <v>0</v>
      </c>
      <c r="B21" s="1161"/>
      <c r="C21" s="1161"/>
      <c r="D21" s="1161"/>
      <c r="E21" s="1161"/>
      <c r="F21" s="1161"/>
      <c r="G21" s="965">
        <f>'F2. COMP. LAB Y COM COMPOR'!G22:M22</f>
        <v>0</v>
      </c>
      <c r="H21" s="966"/>
      <c r="I21" s="966"/>
      <c r="J21" s="966"/>
      <c r="K21" s="966"/>
      <c r="L21" s="966"/>
      <c r="M21" s="967"/>
      <c r="N21" s="962">
        <f>'F2. COMP. LAB Y COM COMPOR'!N22:O22</f>
        <v>0</v>
      </c>
      <c r="O21" s="964"/>
      <c r="P21" s="1189">
        <f>'F2. COMP. LAB Y COM COMPOR'!P22:Q22</f>
        <v>0</v>
      </c>
      <c r="Q21" s="1190"/>
      <c r="R21" s="1163">
        <f>'F2. COMP. LAB Y COM COMPOR'!R22:S22</f>
        <v>0</v>
      </c>
      <c r="S21" s="1162"/>
    </row>
    <row r="22" spans="1:19" ht="21" customHeight="1" thickBot="1" x14ac:dyDescent="0.4">
      <c r="A22" s="357" t="s">
        <v>82</v>
      </c>
      <c r="B22" s="358"/>
      <c r="C22" s="358"/>
      <c r="D22" s="358"/>
      <c r="E22" s="358"/>
      <c r="F22" s="358"/>
      <c r="G22" s="343"/>
      <c r="H22" s="343"/>
      <c r="I22" s="343"/>
      <c r="J22" s="343"/>
      <c r="K22" s="343"/>
      <c r="L22" s="343"/>
      <c r="M22" s="343"/>
      <c r="N22" s="343"/>
      <c r="O22" s="343"/>
      <c r="P22" s="358"/>
      <c r="Q22" s="358"/>
      <c r="R22" s="358"/>
      <c r="S22" s="359"/>
    </row>
    <row r="23" spans="1:19" ht="21.75" customHeight="1" x14ac:dyDescent="0.35">
      <c r="A23" s="337" t="s">
        <v>80</v>
      </c>
      <c r="B23" s="338"/>
      <c r="C23" s="337" t="s">
        <v>69</v>
      </c>
      <c r="D23" s="339"/>
      <c r="E23" s="338"/>
      <c r="F23" s="337" t="s">
        <v>70</v>
      </c>
      <c r="G23" s="339"/>
      <c r="H23" s="338"/>
      <c r="I23" s="337" t="s">
        <v>71</v>
      </c>
      <c r="J23" s="339"/>
      <c r="K23" s="338"/>
      <c r="L23" s="337" t="s">
        <v>72</v>
      </c>
      <c r="M23" s="339"/>
      <c r="N23" s="339"/>
      <c r="O23" s="338"/>
      <c r="P23" s="337" t="s">
        <v>73</v>
      </c>
      <c r="Q23" s="339"/>
      <c r="R23" s="339"/>
      <c r="S23" s="338"/>
    </row>
    <row r="24" spans="1:19" ht="15.75" customHeight="1" thickBot="1" x14ac:dyDescent="0.4">
      <c r="A24" s="968" t="str">
        <f>'F2. COMP. LAB Y COM COMPOR'!A26:B26</f>
        <v>CEDULA DE CIUDADANIA</v>
      </c>
      <c r="B24" s="969"/>
      <c r="C24" s="1158" t="str">
        <f>IF('F2. COMP. LAB Y COM COMPOR'!R24="NO","NO REQUERIDO",'F2. COMP. LAB Y COM COMPOR'!C26:E26)</f>
        <v>NO REQUERIDO</v>
      </c>
      <c r="D24" s="966"/>
      <c r="E24" s="967"/>
      <c r="F24" s="965" t="str">
        <f>IF('F2. COMP. LAB Y COM COMPOR'!R24="NO","NO REQUERIDO",'F2. COMP. LAB Y COM COMPOR'!F26:H26)</f>
        <v>NO REQUERIDO</v>
      </c>
      <c r="G24" s="1161"/>
      <c r="H24" s="1162"/>
      <c r="I24" s="1163" t="str">
        <f>IF('F2. COMP. LAB Y COM COMPOR'!R24="NO","NO REQUERIDO",'F2. COMP. LAB Y COM COMPOR'!I26:K26)</f>
        <v>NO REQUERIDO</v>
      </c>
      <c r="J24" s="1161"/>
      <c r="K24" s="1162"/>
      <c r="L24" s="1163" t="str">
        <f>IF('F2. COMP. LAB Y COM COMPOR'!R24="NO","NO REQUERIDO",'F2. COMP. LAB Y COM COMPOR'!L26:O26)</f>
        <v>NO REQUERIDO</v>
      </c>
      <c r="M24" s="1161"/>
      <c r="N24" s="1161"/>
      <c r="O24" s="1162"/>
      <c r="P24" s="965" t="str">
        <f>IF('F2. COMP. LAB Y COM COMPOR'!R24="NO","NO REQUERIDO",'F2. COMP. LAB Y COM COMPOR'!P26:S26)</f>
        <v>NO REQUERIDO</v>
      </c>
      <c r="Q24" s="966"/>
      <c r="R24" s="966"/>
      <c r="S24" s="967"/>
    </row>
    <row r="25" spans="1:19" ht="21.75" customHeight="1" x14ac:dyDescent="0.35">
      <c r="A25" s="355" t="s">
        <v>83</v>
      </c>
      <c r="B25" s="356"/>
      <c r="C25" s="356"/>
      <c r="D25" s="356"/>
      <c r="E25" s="356"/>
      <c r="F25" s="356"/>
      <c r="G25" s="337" t="s">
        <v>75</v>
      </c>
      <c r="H25" s="339"/>
      <c r="I25" s="339"/>
      <c r="J25" s="339"/>
      <c r="K25" s="339"/>
      <c r="L25" s="339"/>
      <c r="M25" s="338"/>
      <c r="N25" s="339" t="s">
        <v>77</v>
      </c>
      <c r="O25" s="338"/>
      <c r="P25" s="339" t="s">
        <v>78</v>
      </c>
      <c r="Q25" s="338"/>
      <c r="R25" s="337" t="s">
        <v>76</v>
      </c>
      <c r="S25" s="338"/>
    </row>
    <row r="26" spans="1:19" ht="21.75" customHeight="1" thickBot="1" x14ac:dyDescent="0.4">
      <c r="A26" s="965" t="str">
        <f>IF('F2. COMP. LAB Y COM COMPOR'!R24="NO","NO REQUERIDO",'F2. COMP. LAB Y COM COMPOR'!A28:F28)</f>
        <v>NO REQUERIDO</v>
      </c>
      <c r="B26" s="966"/>
      <c r="C26" s="966"/>
      <c r="D26" s="966"/>
      <c r="E26" s="966"/>
      <c r="F26" s="966"/>
      <c r="G26" s="965" t="str">
        <f>IF('F2. COMP. LAB Y COM COMPOR'!R24="NO","NO REQUERIDO",'F2. COMP. LAB Y COM COMPOR'!G28:M28)</f>
        <v>NO REQUERIDO</v>
      </c>
      <c r="H26" s="966"/>
      <c r="I26" s="966"/>
      <c r="J26" s="966"/>
      <c r="K26" s="966"/>
      <c r="L26" s="966"/>
      <c r="M26" s="967"/>
      <c r="N26" s="962" t="str">
        <f>IF('F2. COMP. LAB Y COM COMPOR'!R24="NO","NO REQUERIDO",'F2. COMP. LAB Y COM COMPOR'!N28:O28)</f>
        <v>NO REQUERIDO</v>
      </c>
      <c r="O26" s="964"/>
      <c r="P26" s="962" t="str">
        <f>IF('F2. COMP. LAB Y COM COMPOR'!R24="NO","NO REQUERIDO",'F2. COMP. LAB Y COM COMPOR'!P28:Q28)</f>
        <v>NO REQUERIDO</v>
      </c>
      <c r="Q26" s="964"/>
      <c r="R26" s="965" t="str">
        <f>IF('F2. COMP. LAB Y COM COMPOR'!R24="NO","NO REQUERIDO",'F2. COMP. LAB Y COM COMPOR'!R28:S28)</f>
        <v>NO REQUERIDO</v>
      </c>
      <c r="S26" s="967"/>
    </row>
    <row r="27" spans="1:19" ht="22.5" customHeight="1" x14ac:dyDescent="0.35">
      <c r="A27" s="1315" t="s">
        <v>84</v>
      </c>
      <c r="B27" s="1315"/>
      <c r="C27" s="1315"/>
      <c r="D27" s="1315"/>
      <c r="E27" s="1315"/>
      <c r="F27" s="1315"/>
      <c r="G27" s="1315"/>
      <c r="H27" s="1315"/>
      <c r="I27" s="1315"/>
      <c r="J27" s="1315"/>
      <c r="K27" s="1315"/>
      <c r="L27" s="1315"/>
      <c r="M27" s="1315"/>
      <c r="N27" s="1315"/>
      <c r="O27" s="1315"/>
      <c r="P27" s="1315"/>
      <c r="Q27" s="1315"/>
      <c r="R27" s="1315"/>
      <c r="S27" s="1316"/>
    </row>
    <row r="28" spans="1:19" ht="15" customHeight="1" x14ac:dyDescent="0.35">
      <c r="A28" s="1312" t="s">
        <v>85</v>
      </c>
      <c r="B28" s="393"/>
      <c r="C28" s="393"/>
      <c r="D28" s="632"/>
      <c r="E28" s="392" t="s">
        <v>86</v>
      </c>
      <c r="F28" s="393"/>
      <c r="G28" s="393"/>
      <c r="H28" s="393"/>
      <c r="I28" s="393"/>
      <c r="J28" s="632"/>
      <c r="K28" s="392" t="s">
        <v>437</v>
      </c>
      <c r="L28" s="632"/>
      <c r="M28" s="526" t="s">
        <v>583</v>
      </c>
      <c r="N28" s="526"/>
      <c r="O28" s="526"/>
      <c r="P28" s="526"/>
      <c r="Q28" s="526"/>
      <c r="R28" s="526"/>
      <c r="S28" s="526"/>
    </row>
    <row r="29" spans="1:19" ht="15" customHeight="1" x14ac:dyDescent="0.35">
      <c r="A29" s="1247"/>
      <c r="B29" s="1243"/>
      <c r="C29" s="1243"/>
      <c r="D29" s="1313"/>
      <c r="E29" s="1242"/>
      <c r="F29" s="1243"/>
      <c r="G29" s="1243"/>
      <c r="H29" s="1243"/>
      <c r="I29" s="1243"/>
      <c r="J29" s="1313"/>
      <c r="K29" s="1242"/>
      <c r="L29" s="1313"/>
      <c r="M29" s="526"/>
      <c r="N29" s="526"/>
      <c r="O29" s="526"/>
      <c r="P29" s="526"/>
      <c r="Q29" s="526"/>
      <c r="R29" s="526"/>
      <c r="S29" s="526"/>
    </row>
    <row r="30" spans="1:19" ht="15" customHeight="1" x14ac:dyDescent="0.35">
      <c r="A30" s="1247"/>
      <c r="B30" s="1243"/>
      <c r="C30" s="1243"/>
      <c r="D30" s="1313"/>
      <c r="E30" s="1242"/>
      <c r="F30" s="1243"/>
      <c r="G30" s="1243"/>
      <c r="H30" s="1243"/>
      <c r="I30" s="1243"/>
      <c r="J30" s="1313"/>
      <c r="K30" s="1242"/>
      <c r="L30" s="1313"/>
      <c r="M30" s="1319" t="s">
        <v>584</v>
      </c>
      <c r="N30" s="1317" t="s">
        <v>585</v>
      </c>
      <c r="O30" s="1317" t="s">
        <v>586</v>
      </c>
      <c r="P30" s="1317" t="s">
        <v>587</v>
      </c>
      <c r="Q30" s="1317" t="s">
        <v>588</v>
      </c>
      <c r="R30" s="1317" t="s">
        <v>589</v>
      </c>
      <c r="S30" s="405" t="s">
        <v>590</v>
      </c>
    </row>
    <row r="31" spans="1:19" ht="15" customHeight="1" x14ac:dyDescent="0.35">
      <c r="A31" s="1247"/>
      <c r="B31" s="1243"/>
      <c r="C31" s="1243"/>
      <c r="D31" s="1313"/>
      <c r="E31" s="1242"/>
      <c r="F31" s="1243"/>
      <c r="G31" s="1243"/>
      <c r="H31" s="1243"/>
      <c r="I31" s="1243"/>
      <c r="J31" s="1313"/>
      <c r="K31" s="1242"/>
      <c r="L31" s="1313"/>
      <c r="M31" s="1320"/>
      <c r="N31" s="1318"/>
      <c r="O31" s="1318"/>
      <c r="P31" s="1318"/>
      <c r="Q31" s="1318"/>
      <c r="R31" s="1318"/>
      <c r="S31" s="405"/>
    </row>
    <row r="32" spans="1:19" ht="46.5" customHeight="1" x14ac:dyDescent="0.35">
      <c r="A32" s="1247"/>
      <c r="B32" s="1243"/>
      <c r="C32" s="1243"/>
      <c r="D32" s="1313"/>
      <c r="E32" s="1242"/>
      <c r="F32" s="1243"/>
      <c r="G32" s="1243"/>
      <c r="H32" s="1243"/>
      <c r="I32" s="1243"/>
      <c r="J32" s="1313"/>
      <c r="K32" s="1242"/>
      <c r="L32" s="1313"/>
      <c r="M32" s="240" t="s">
        <v>591</v>
      </c>
      <c r="N32" s="181"/>
      <c r="O32" s="181"/>
      <c r="P32" s="181"/>
      <c r="Q32" s="181"/>
      <c r="R32" s="181"/>
      <c r="S32" s="405"/>
    </row>
    <row r="33" spans="1:19" ht="15" customHeight="1" x14ac:dyDescent="0.35">
      <c r="A33" s="1247"/>
      <c r="B33" s="1243"/>
      <c r="C33" s="1243"/>
      <c r="D33" s="1313"/>
      <c r="E33" s="1242"/>
      <c r="F33" s="1243"/>
      <c r="G33" s="1243"/>
      <c r="H33" s="1243"/>
      <c r="I33" s="1243"/>
      <c r="J33" s="1313"/>
      <c r="K33" s="1242"/>
      <c r="L33" s="1313"/>
      <c r="M33" s="163" t="s">
        <v>592</v>
      </c>
      <c r="N33" s="199"/>
      <c r="O33" s="199"/>
      <c r="P33" s="199"/>
      <c r="Q33" s="199"/>
      <c r="R33" s="199"/>
      <c r="S33" s="405"/>
    </row>
    <row r="34" spans="1:19" ht="15" customHeight="1" x14ac:dyDescent="0.35">
      <c r="A34" s="1314"/>
      <c r="B34" s="396"/>
      <c r="C34" s="396"/>
      <c r="D34" s="633"/>
      <c r="E34" s="395"/>
      <c r="F34" s="396"/>
      <c r="G34" s="396"/>
      <c r="H34" s="396"/>
      <c r="I34" s="396"/>
      <c r="J34" s="633"/>
      <c r="K34" s="395"/>
      <c r="L34" s="633"/>
      <c r="M34" s="163" t="s">
        <v>593</v>
      </c>
      <c r="N34" s="199"/>
      <c r="O34" s="199"/>
      <c r="P34" s="199"/>
      <c r="Q34" s="199"/>
      <c r="R34" s="199"/>
      <c r="S34" s="405"/>
    </row>
    <row r="35" spans="1:19" ht="22.5" customHeight="1" x14ac:dyDescent="0.35">
      <c r="A35" s="368">
        <f>'F2. COMP. LAB Y COM COMPOR'!A37</f>
        <v>0</v>
      </c>
      <c r="B35" s="363"/>
      <c r="C35" s="363"/>
      <c r="D35" s="364"/>
      <c r="E35" s="412">
        <f>'F2. COMP. LAB Y COM COMPOR'!H37</f>
        <v>0</v>
      </c>
      <c r="F35" s="412"/>
      <c r="G35" s="412"/>
      <c r="H35" s="412"/>
      <c r="I35" s="412"/>
      <c r="J35" s="412"/>
      <c r="K35" s="1308">
        <f>'F2. COMP. LAB Y COM COMPOR'!Q37</f>
        <v>0</v>
      </c>
      <c r="L35" s="1308"/>
      <c r="M35" s="1298"/>
      <c r="N35" s="1293"/>
      <c r="O35" s="1293"/>
      <c r="P35" s="1293"/>
      <c r="Q35" s="1293"/>
      <c r="R35" s="1293"/>
      <c r="S35" s="1294">
        <f>IF(L46="No Aplica",0,SUM((N35*N$47),(O35*O$47),(P35*P$47),(Q35*Q$47),(R35*R$47)))</f>
        <v>0</v>
      </c>
    </row>
    <row r="36" spans="1:19" ht="23.25" customHeight="1" x14ac:dyDescent="0.35">
      <c r="A36" s="369"/>
      <c r="B36" s="366"/>
      <c r="C36" s="366"/>
      <c r="D36" s="367"/>
      <c r="E36" s="412"/>
      <c r="F36" s="412"/>
      <c r="G36" s="412"/>
      <c r="H36" s="412"/>
      <c r="I36" s="412"/>
      <c r="J36" s="412"/>
      <c r="K36" s="1308"/>
      <c r="L36" s="1308"/>
      <c r="M36" s="1298"/>
      <c r="N36" s="1293"/>
      <c r="O36" s="1293"/>
      <c r="P36" s="1293"/>
      <c r="Q36" s="1293"/>
      <c r="R36" s="1293"/>
      <c r="S36" s="1294"/>
    </row>
    <row r="37" spans="1:19" ht="22.5" customHeight="1" x14ac:dyDescent="0.35">
      <c r="A37" s="411">
        <f>'F2. COMP. LAB Y COM COMPOR'!A39</f>
        <v>0</v>
      </c>
      <c r="B37" s="412"/>
      <c r="C37" s="412"/>
      <c r="D37" s="412"/>
      <c r="E37" s="412">
        <f>'F2. COMP. LAB Y COM COMPOR'!H39</f>
        <v>0</v>
      </c>
      <c r="F37" s="412"/>
      <c r="G37" s="412"/>
      <c r="H37" s="412"/>
      <c r="I37" s="412"/>
      <c r="J37" s="412"/>
      <c r="K37" s="1308">
        <f>'F2. COMP. LAB Y COM COMPOR'!Q39</f>
        <v>0</v>
      </c>
      <c r="L37" s="1308"/>
      <c r="M37" s="1298"/>
      <c r="N37" s="1293"/>
      <c r="O37" s="1293"/>
      <c r="P37" s="1296"/>
      <c r="Q37" s="1293"/>
      <c r="R37" s="1293"/>
      <c r="S37" s="1294">
        <f>IF(L47="No Aplica",0,SUM((N37*N$47),(O37*O$47),(P37*P$47),(Q37*Q$47),(R37*R$47)))</f>
        <v>0</v>
      </c>
    </row>
    <row r="38" spans="1:19" ht="29.25" customHeight="1" x14ac:dyDescent="0.35">
      <c r="A38" s="411"/>
      <c r="B38" s="412"/>
      <c r="C38" s="412"/>
      <c r="D38" s="412"/>
      <c r="E38" s="412"/>
      <c r="F38" s="412"/>
      <c r="G38" s="412"/>
      <c r="H38" s="412"/>
      <c r="I38" s="412"/>
      <c r="J38" s="412"/>
      <c r="K38" s="1308"/>
      <c r="L38" s="1308"/>
      <c r="M38" s="1298"/>
      <c r="N38" s="1293"/>
      <c r="O38" s="1293"/>
      <c r="P38" s="1297"/>
      <c r="Q38" s="1293"/>
      <c r="R38" s="1293"/>
      <c r="S38" s="1294"/>
    </row>
    <row r="39" spans="1:19" ht="21" customHeight="1" x14ac:dyDescent="0.35">
      <c r="A39" s="411">
        <f>'F2. COMP. LAB Y COM COMPOR'!A41</f>
        <v>0</v>
      </c>
      <c r="B39" s="412"/>
      <c r="C39" s="412"/>
      <c r="D39" s="412"/>
      <c r="E39" s="412">
        <f>'F2. COMP. LAB Y COM COMPOR'!H41</f>
        <v>0</v>
      </c>
      <c r="F39" s="412"/>
      <c r="G39" s="412"/>
      <c r="H39" s="412"/>
      <c r="I39" s="412"/>
      <c r="J39" s="412"/>
      <c r="K39" s="1308">
        <f>'F2. COMP. LAB Y COM COMPOR'!Q41</f>
        <v>0</v>
      </c>
      <c r="L39" s="1308"/>
      <c r="M39" s="1298"/>
      <c r="N39" s="1293"/>
      <c r="O39" s="1293"/>
      <c r="P39" s="1296"/>
      <c r="Q39" s="1293"/>
      <c r="R39" s="1293"/>
      <c r="S39" s="1294">
        <f>IF(L47="No Aplica",0,SUM((N39*N$47),(O39*O$47),(P39*P$47),(Q39*Q$47),(R39*R$47)))</f>
        <v>0</v>
      </c>
    </row>
    <row r="40" spans="1:19" ht="19.5" customHeight="1" x14ac:dyDescent="0.35">
      <c r="A40" s="411"/>
      <c r="B40" s="412"/>
      <c r="C40" s="412"/>
      <c r="D40" s="412"/>
      <c r="E40" s="412"/>
      <c r="F40" s="412"/>
      <c r="G40" s="412"/>
      <c r="H40" s="412"/>
      <c r="I40" s="412"/>
      <c r="J40" s="412"/>
      <c r="K40" s="1308"/>
      <c r="L40" s="1308"/>
      <c r="M40" s="1298"/>
      <c r="N40" s="1293"/>
      <c r="O40" s="1293"/>
      <c r="P40" s="1297"/>
      <c r="Q40" s="1293"/>
      <c r="R40" s="1293"/>
      <c r="S40" s="1294"/>
    </row>
    <row r="41" spans="1:19" ht="21" customHeight="1" x14ac:dyDescent="0.35">
      <c r="A41" s="411">
        <f>'F2. COMP. LAB Y COM COMPOR'!A43</f>
        <v>0</v>
      </c>
      <c r="B41" s="412"/>
      <c r="C41" s="412"/>
      <c r="D41" s="412"/>
      <c r="E41" s="412">
        <f>'F2. COMP. LAB Y COM COMPOR'!H43</f>
        <v>0</v>
      </c>
      <c r="F41" s="412"/>
      <c r="G41" s="412"/>
      <c r="H41" s="412"/>
      <c r="I41" s="412"/>
      <c r="J41" s="412"/>
      <c r="K41" s="1308">
        <f>'F2. COMP. LAB Y COM COMPOR'!Q43</f>
        <v>0</v>
      </c>
      <c r="L41" s="1308"/>
      <c r="M41" s="1298"/>
      <c r="N41" s="1293"/>
      <c r="O41" s="1293"/>
      <c r="P41" s="1296"/>
      <c r="Q41" s="1293"/>
      <c r="R41" s="1293"/>
      <c r="S41" s="1294">
        <f>IF(L47="No Aplica",0,SUM((N41*N$47),(O41*O$47),(P41*P$47),(Q41*Q$47),(R41*R$47)))</f>
        <v>0</v>
      </c>
    </row>
    <row r="42" spans="1:19" ht="24.75" customHeight="1" x14ac:dyDescent="0.35">
      <c r="A42" s="411"/>
      <c r="B42" s="412"/>
      <c r="C42" s="412"/>
      <c r="D42" s="412"/>
      <c r="E42" s="412"/>
      <c r="F42" s="412"/>
      <c r="G42" s="412"/>
      <c r="H42" s="412"/>
      <c r="I42" s="412"/>
      <c r="J42" s="412"/>
      <c r="K42" s="1308"/>
      <c r="L42" s="1308"/>
      <c r="M42" s="1298"/>
      <c r="N42" s="1293"/>
      <c r="O42" s="1293"/>
      <c r="P42" s="1297"/>
      <c r="Q42" s="1293"/>
      <c r="R42" s="1293"/>
      <c r="S42" s="1294"/>
    </row>
    <row r="43" spans="1:19" ht="21" customHeight="1" x14ac:dyDescent="0.35">
      <c r="A43" s="362">
        <f>'F2. COMP. LAB Y COM COMPOR'!A45</f>
        <v>0</v>
      </c>
      <c r="B43" s="363"/>
      <c r="C43" s="363"/>
      <c r="D43" s="364"/>
      <c r="E43" s="412">
        <f>'F2. COMP. LAB Y COM COMPOR'!H45</f>
        <v>0</v>
      </c>
      <c r="F43" s="412"/>
      <c r="G43" s="412"/>
      <c r="H43" s="412"/>
      <c r="I43" s="412"/>
      <c r="J43" s="412"/>
      <c r="K43" s="1308">
        <f>'F2. COMP. LAB Y COM COMPOR'!Q45</f>
        <v>0</v>
      </c>
      <c r="L43" s="1308"/>
      <c r="M43" s="1298"/>
      <c r="N43" s="1293"/>
      <c r="O43" s="1293"/>
      <c r="P43" s="1296"/>
      <c r="Q43" s="1293"/>
      <c r="R43" s="1293"/>
      <c r="S43" s="1294">
        <f>IF(L47="No Aplica",0,SUM((N43*N$47),(O43*O$47),(P43*P$47),(Q43*Q$47),(R43*R$47)))</f>
        <v>0</v>
      </c>
    </row>
    <row r="44" spans="1:19" ht="15" customHeight="1" x14ac:dyDescent="0.35">
      <c r="A44" s="365"/>
      <c r="B44" s="366"/>
      <c r="C44" s="366"/>
      <c r="D44" s="367"/>
      <c r="E44" s="412"/>
      <c r="F44" s="412"/>
      <c r="G44" s="412"/>
      <c r="H44" s="412"/>
      <c r="I44" s="412"/>
      <c r="J44" s="412"/>
      <c r="K44" s="1308"/>
      <c r="L44" s="1308"/>
      <c r="M44" s="1298"/>
      <c r="N44" s="1293"/>
      <c r="O44" s="1293"/>
      <c r="P44" s="1297"/>
      <c r="Q44" s="1293"/>
      <c r="R44" s="1293"/>
      <c r="S44" s="1294"/>
    </row>
    <row r="45" spans="1:19" ht="35.25" customHeight="1" thickBot="1" x14ac:dyDescent="0.4">
      <c r="A45" s="1302" t="s">
        <v>594</v>
      </c>
      <c r="B45" s="1303"/>
      <c r="C45" s="1303"/>
      <c r="D45" s="1303"/>
      <c r="E45" s="1303"/>
      <c r="F45" s="1303"/>
      <c r="G45" s="1303"/>
      <c r="H45" s="1303"/>
      <c r="I45" s="1303"/>
      <c r="J45" s="1304"/>
      <c r="K45" s="1305" t="str">
        <f>IF(SUM(K35:L44)&lt;1,CONCATENATE("ERROR!!: Sumatoria menor a 100% (",TEXT(SUM(K35:L44),"0%)")),SUM(K35:L44))</f>
        <v>ERROR!!: Sumatoria menor a 100% (0%)</v>
      </c>
      <c r="L45" s="1306"/>
      <c r="M45" s="161"/>
      <c r="N45" s="182">
        <f>+N35*K$35+N37*K$37+N39*K$39+N41*K$41+N43*K$43</f>
        <v>0</v>
      </c>
      <c r="O45" s="182">
        <f>+O35*K$35+O37*K$37+O39*K$39+O41*K$41+O43*K$43</f>
        <v>0</v>
      </c>
      <c r="P45" s="182">
        <f>+P35*K$35+P37*K$37+P39*K$39+P41*K$41+P43*K$43</f>
        <v>0</v>
      </c>
      <c r="Q45" s="182">
        <f>+Q35*K$35+Q37*K$37+Q39*K$39+Q41*K$41+Q43*K$43</f>
        <v>0</v>
      </c>
      <c r="R45" s="182">
        <f>+R35*K$35+R37*K$37+R39*K$39+R41*K$41+R43*K$43</f>
        <v>0</v>
      </c>
      <c r="S45" s="1299"/>
    </row>
    <row r="46" spans="1:19" ht="21.65" customHeight="1" x14ac:dyDescent="0.35">
      <c r="A46" s="452" t="s">
        <v>595</v>
      </c>
      <c r="B46" s="452"/>
      <c r="C46" s="452"/>
      <c r="D46" s="452"/>
      <c r="E46" s="452"/>
      <c r="F46" s="452"/>
      <c r="G46" s="452" t="s">
        <v>596</v>
      </c>
      <c r="H46" s="452"/>
      <c r="I46" s="452"/>
      <c r="J46" s="452"/>
      <c r="K46" s="452"/>
      <c r="L46" s="219" t="str">
        <f>IF(OR(SUM(N46:R46)&lt;=30,SUM(N46:R46)&gt;180),"No Aplica",SUM(M46:R46))</f>
        <v>No Aplica</v>
      </c>
      <c r="M46" s="242"/>
      <c r="N46" s="241"/>
      <c r="O46" s="241"/>
      <c r="P46" s="241"/>
      <c r="Q46" s="241"/>
      <c r="R46" s="241"/>
      <c r="S46" s="1300"/>
    </row>
    <row r="47" spans="1:19" ht="28.5" customHeight="1" x14ac:dyDescent="0.35">
      <c r="A47" s="452"/>
      <c r="B47" s="452"/>
      <c r="C47" s="452"/>
      <c r="D47" s="452"/>
      <c r="E47" s="452"/>
      <c r="F47" s="452"/>
      <c r="G47" s="452" t="s">
        <v>597</v>
      </c>
      <c r="H47" s="452"/>
      <c r="I47" s="452"/>
      <c r="J47" s="452"/>
      <c r="K47" s="452"/>
      <c r="L47" s="183">
        <f t="shared" ref="L47:R47" si="0">IFERROR(+L46/$L$46,0)</f>
        <v>0</v>
      </c>
      <c r="M47" s="162"/>
      <c r="N47" s="183">
        <f t="shared" si="0"/>
        <v>0</v>
      </c>
      <c r="O47" s="183">
        <f t="shared" si="0"/>
        <v>0</v>
      </c>
      <c r="P47" s="183">
        <f t="shared" si="0"/>
        <v>0</v>
      </c>
      <c r="Q47" s="183">
        <f t="shared" si="0"/>
        <v>0</v>
      </c>
      <c r="R47" s="183">
        <f t="shared" si="0"/>
        <v>0</v>
      </c>
      <c r="S47" s="1301"/>
    </row>
    <row r="48" spans="1:19" ht="18" customHeight="1" x14ac:dyDescent="0.35">
      <c r="A48" s="1307" t="s">
        <v>598</v>
      </c>
      <c r="B48" s="1307"/>
      <c r="C48" s="1307"/>
      <c r="D48" s="1307"/>
      <c r="E48" s="1307"/>
      <c r="F48" s="1307"/>
      <c r="G48" s="1307"/>
      <c r="H48" s="1307"/>
      <c r="I48" s="1307"/>
      <c r="J48" s="1307"/>
      <c r="K48" s="1295">
        <f>(+M45*M47+N45*N47+O45*O47+P45*P47+Q45*Q47+R45*R47)</f>
        <v>0</v>
      </c>
      <c r="L48" s="1295"/>
      <c r="M48" s="1295"/>
      <c r="N48" s="1295"/>
      <c r="O48" s="1295"/>
      <c r="P48" s="1295"/>
      <c r="Q48" s="1295"/>
      <c r="R48" s="1295"/>
      <c r="S48" s="1295"/>
    </row>
    <row r="49" spans="1:20" ht="18.75" hidden="1" customHeight="1" x14ac:dyDescent="0.35">
      <c r="A49" s="455" t="s">
        <v>599</v>
      </c>
      <c r="B49" s="456"/>
      <c r="C49" s="456"/>
      <c r="D49" s="456"/>
      <c r="E49" s="456"/>
      <c r="F49" s="456"/>
      <c r="G49" s="456"/>
      <c r="H49" s="456"/>
      <c r="I49" s="456"/>
      <c r="J49" s="457"/>
      <c r="K49" s="1309">
        <f>K48*0.8</f>
        <v>0</v>
      </c>
      <c r="L49" s="1310"/>
      <c r="M49" s="1310"/>
      <c r="N49" s="1310"/>
      <c r="O49" s="1310"/>
      <c r="P49" s="1310"/>
      <c r="Q49" s="1310"/>
      <c r="R49" s="1310"/>
      <c r="S49" s="1311"/>
    </row>
    <row r="50" spans="1:20" ht="18" customHeight="1" x14ac:dyDescent="0.35">
      <c r="A50" s="1285" t="s">
        <v>109</v>
      </c>
      <c r="B50" s="1285"/>
      <c r="C50" s="1285"/>
      <c r="D50" s="1285"/>
      <c r="E50" s="1285"/>
      <c r="F50" s="1285"/>
      <c r="G50" s="1285"/>
      <c r="H50" s="1285"/>
      <c r="I50" s="1285"/>
      <c r="J50" s="1285"/>
      <c r="K50" s="1285"/>
      <c r="L50" s="1285"/>
      <c r="M50" s="1285"/>
      <c r="N50" s="1285"/>
      <c r="O50" s="1285"/>
      <c r="P50" s="1285"/>
      <c r="Q50" s="1285"/>
      <c r="R50" s="1285"/>
      <c r="S50" s="1285"/>
    </row>
    <row r="51" spans="1:20" ht="15" customHeight="1" x14ac:dyDescent="0.35">
      <c r="A51" s="1347" t="s">
        <v>277</v>
      </c>
      <c r="B51" s="1347"/>
      <c r="C51" s="1347" t="s">
        <v>444</v>
      </c>
      <c r="D51" s="1347"/>
      <c r="E51" s="1347"/>
      <c r="F51" s="1347" t="s">
        <v>285</v>
      </c>
      <c r="G51" s="1347"/>
      <c r="H51" s="1347"/>
      <c r="I51" s="1347"/>
      <c r="J51" s="1347"/>
      <c r="K51" s="1347"/>
      <c r="L51" s="1347"/>
      <c r="M51" s="164"/>
      <c r="N51" s="217" t="s">
        <v>600</v>
      </c>
      <c r="O51" s="217" t="s">
        <v>601</v>
      </c>
      <c r="P51" s="217" t="s">
        <v>602</v>
      </c>
      <c r="Q51" s="217" t="s">
        <v>603</v>
      </c>
      <c r="R51" s="217" t="s">
        <v>604</v>
      </c>
      <c r="S51" s="217" t="s">
        <v>605</v>
      </c>
    </row>
    <row r="52" spans="1:20" ht="61.5" customHeight="1" x14ac:dyDescent="0.35">
      <c r="A52" s="806">
        <f>'F2. COMP. LAB Y COM COMPOR'!B51</f>
        <v>0</v>
      </c>
      <c r="B52" s="806"/>
      <c r="C52" s="1278" t="e">
        <f>+'F2. COMP. LAB Y COM COMPOR'!E51</f>
        <v>#N/A</v>
      </c>
      <c r="D52" s="1278"/>
      <c r="E52" s="1278"/>
      <c r="F52" s="1278" t="e">
        <f>+'F2. COMP. LAB Y COM COMPOR'!L51</f>
        <v>#N/A</v>
      </c>
      <c r="G52" s="1278"/>
      <c r="H52" s="1278"/>
      <c r="I52" s="1278"/>
      <c r="J52" s="1278"/>
      <c r="K52" s="1278"/>
      <c r="L52" s="1278"/>
      <c r="M52" s="165"/>
      <c r="N52" s="114"/>
      <c r="O52" s="114"/>
      <c r="P52" s="114"/>
      <c r="Q52" s="114"/>
      <c r="R52" s="114"/>
      <c r="S52" s="1348">
        <f>+M53*M$61+N53*N$61+O53*O$61+P53*P$61+Q53*Q$61+R53*R$61</f>
        <v>0</v>
      </c>
    </row>
    <row r="53" spans="1:20" ht="61.5" customHeight="1" x14ac:dyDescent="0.35">
      <c r="A53" s="806"/>
      <c r="B53" s="806"/>
      <c r="C53" s="1278"/>
      <c r="D53" s="1278"/>
      <c r="E53" s="1278"/>
      <c r="F53" s="1278"/>
      <c r="G53" s="1278"/>
      <c r="H53" s="1278"/>
      <c r="I53" s="1278"/>
      <c r="J53" s="1278"/>
      <c r="K53" s="1278"/>
      <c r="L53" s="1278"/>
      <c r="M53" s="166"/>
      <c r="N53" s="113">
        <f>IFERROR(VLOOKUP(N52,Hoja4!$A$254:$B$258,2,FALSE),0)</f>
        <v>0</v>
      </c>
      <c r="O53" s="113">
        <f>IFERROR(VLOOKUP(O52,Hoja4!$A$254:$B$258,2,FALSE),0)</f>
        <v>0</v>
      </c>
      <c r="P53" s="113">
        <f>IFERROR(VLOOKUP(P52,Hoja4!$A$254:$B$258,2,FALSE),0)</f>
        <v>0</v>
      </c>
      <c r="Q53" s="113">
        <f>IFERROR(VLOOKUP(Q52,Hoja4!$A$254:$B$258,2,FALSE),0)</f>
        <v>0</v>
      </c>
      <c r="R53" s="113">
        <f>IFERROR(VLOOKUP(R52,Hoja4!$A$254:$B$258,2,FALSE),0)</f>
        <v>0</v>
      </c>
      <c r="S53" s="1348"/>
    </row>
    <row r="54" spans="1:20" ht="61.5" customHeight="1" x14ac:dyDescent="0.35">
      <c r="A54" s="806">
        <f>'F2. COMP. LAB Y COM COMPOR'!B53</f>
        <v>0</v>
      </c>
      <c r="B54" s="806"/>
      <c r="C54" s="1278" t="e">
        <f>+'F2. COMP. LAB Y COM COMPOR'!E53</f>
        <v>#N/A</v>
      </c>
      <c r="D54" s="1278"/>
      <c r="E54" s="1278"/>
      <c r="F54" s="1278" t="e">
        <f>+'F2. COMP. LAB Y COM COMPOR'!L53</f>
        <v>#N/A</v>
      </c>
      <c r="G54" s="1278"/>
      <c r="H54" s="1278"/>
      <c r="I54" s="1278"/>
      <c r="J54" s="1278"/>
      <c r="K54" s="1278"/>
      <c r="L54" s="1278"/>
      <c r="M54" s="165"/>
      <c r="N54" s="114"/>
      <c r="O54" s="114"/>
      <c r="P54" s="114"/>
      <c r="Q54" s="114"/>
      <c r="R54" s="114"/>
      <c r="S54" s="1348">
        <f>+M55*M$61+N55*N$61+O55*O$61+P55*P$61+Q55*Q$61+R55*R$61</f>
        <v>0</v>
      </c>
    </row>
    <row r="55" spans="1:20" ht="61.5" customHeight="1" x14ac:dyDescent="0.35">
      <c r="A55" s="806"/>
      <c r="B55" s="806"/>
      <c r="C55" s="1278"/>
      <c r="D55" s="1278"/>
      <c r="E55" s="1278"/>
      <c r="F55" s="1278"/>
      <c r="G55" s="1278"/>
      <c r="H55" s="1278"/>
      <c r="I55" s="1278"/>
      <c r="J55" s="1278"/>
      <c r="K55" s="1278"/>
      <c r="L55" s="1278"/>
      <c r="M55" s="166"/>
      <c r="N55" s="113">
        <f>IFERROR(VLOOKUP(N54,Hoja4!$A$254:$B$258,2,FALSE),0)</f>
        <v>0</v>
      </c>
      <c r="O55" s="113">
        <f>IFERROR(VLOOKUP(O54,Hoja4!$A$254:$B$258,2,FALSE),0)</f>
        <v>0</v>
      </c>
      <c r="P55" s="113">
        <f>IFERROR(VLOOKUP(P54,Hoja4!$A$254:$B$258,2,FALSE),0)</f>
        <v>0</v>
      </c>
      <c r="Q55" s="113">
        <f>IFERROR(VLOOKUP(Q54,Hoja4!$A$254:$B$258,2,FALSE),0)</f>
        <v>0</v>
      </c>
      <c r="R55" s="113">
        <f>IFERROR(VLOOKUP(R54,Hoja4!$A$254:$B$258,2,FALSE),0)</f>
        <v>0</v>
      </c>
      <c r="S55" s="1348"/>
    </row>
    <row r="56" spans="1:20" ht="61.5" customHeight="1" x14ac:dyDescent="0.35">
      <c r="A56" s="806">
        <f>'F2. COMP. LAB Y COM COMPOR'!B55</f>
        <v>0</v>
      </c>
      <c r="B56" s="806"/>
      <c r="C56" s="1278" t="e">
        <f>+'F2. COMP. LAB Y COM COMPOR'!E55</f>
        <v>#N/A</v>
      </c>
      <c r="D56" s="1278"/>
      <c r="E56" s="1278"/>
      <c r="F56" s="1278" t="e">
        <f>+'F2. COMP. LAB Y COM COMPOR'!L55</f>
        <v>#N/A</v>
      </c>
      <c r="G56" s="1278"/>
      <c r="H56" s="1278"/>
      <c r="I56" s="1278"/>
      <c r="J56" s="1278"/>
      <c r="K56" s="1278"/>
      <c r="L56" s="1278"/>
      <c r="M56" s="165"/>
      <c r="N56" s="114"/>
      <c r="O56" s="114"/>
      <c r="P56" s="114"/>
      <c r="Q56" s="114"/>
      <c r="R56" s="114"/>
      <c r="S56" s="1348">
        <f>+M57*M$61+N57*N$61+O57*O$61+P57*P$61+Q57*Q$61+R57*R$61</f>
        <v>0</v>
      </c>
    </row>
    <row r="57" spans="1:20" ht="61.5" customHeight="1" x14ac:dyDescent="0.35">
      <c r="A57" s="806"/>
      <c r="B57" s="806"/>
      <c r="C57" s="1278"/>
      <c r="D57" s="1278"/>
      <c r="E57" s="1278"/>
      <c r="F57" s="1278"/>
      <c r="G57" s="1278"/>
      <c r="H57" s="1278"/>
      <c r="I57" s="1278"/>
      <c r="J57" s="1278"/>
      <c r="K57" s="1278"/>
      <c r="L57" s="1278"/>
      <c r="M57" s="166"/>
      <c r="N57" s="113">
        <f>IFERROR(VLOOKUP(N56,Hoja4!$A$254:$B$258,2,FALSE),0)</f>
        <v>0</v>
      </c>
      <c r="O57" s="113">
        <f>IFERROR(VLOOKUP(O56,Hoja4!$A$254:$B$258,2,FALSE),0)</f>
        <v>0</v>
      </c>
      <c r="P57" s="113">
        <f>IFERROR(VLOOKUP(P56,Hoja4!$A$254:$B$258,2,FALSE),0)</f>
        <v>0</v>
      </c>
      <c r="Q57" s="113">
        <f>IFERROR(VLOOKUP(Q56,Hoja4!$A$254:$B$258,2,FALSE),0)</f>
        <v>0</v>
      </c>
      <c r="R57" s="113">
        <f>IFERROR(VLOOKUP(R56,Hoja4!$A$254:$B$258,2,FALSE),0)</f>
        <v>0</v>
      </c>
      <c r="S57" s="1348"/>
    </row>
    <row r="58" spans="1:20" ht="61.5" customHeight="1" x14ac:dyDescent="0.35">
      <c r="A58" s="806">
        <f>'F2. COMP. LAB Y COM COMPOR'!B57</f>
        <v>0</v>
      </c>
      <c r="B58" s="806"/>
      <c r="C58" s="1278" t="e">
        <f>+'F2. COMP. LAB Y COM COMPOR'!E57</f>
        <v>#N/A</v>
      </c>
      <c r="D58" s="1278"/>
      <c r="E58" s="1278"/>
      <c r="F58" s="1278" t="e">
        <f>+'F2. COMP. LAB Y COM COMPOR'!L57</f>
        <v>#N/A</v>
      </c>
      <c r="G58" s="1278"/>
      <c r="H58" s="1278"/>
      <c r="I58" s="1278"/>
      <c r="J58" s="1278"/>
      <c r="K58" s="1278"/>
      <c r="L58" s="1278"/>
      <c r="M58" s="165"/>
      <c r="N58" s="114"/>
      <c r="O58" s="114"/>
      <c r="P58" s="114"/>
      <c r="Q58" s="114"/>
      <c r="R58" s="114"/>
      <c r="S58" s="1348">
        <f>+M59*M$61+N59*N$61+O59*O$61+P59*P$61+Q59*Q$61+R59*R$61</f>
        <v>0</v>
      </c>
    </row>
    <row r="59" spans="1:20" ht="61.5" customHeight="1" x14ac:dyDescent="0.35">
      <c r="A59" s="806"/>
      <c r="B59" s="806"/>
      <c r="C59" s="1278"/>
      <c r="D59" s="1278"/>
      <c r="E59" s="1278"/>
      <c r="F59" s="1278"/>
      <c r="G59" s="1278"/>
      <c r="H59" s="1278"/>
      <c r="I59" s="1278"/>
      <c r="J59" s="1278"/>
      <c r="K59" s="1278"/>
      <c r="L59" s="1278"/>
      <c r="M59" s="166"/>
      <c r="N59" s="113">
        <f>IFERROR(VLOOKUP(N58,Hoja4!$A$254:$B$258,2,FALSE),0)</f>
        <v>0</v>
      </c>
      <c r="O59" s="113">
        <f>IFERROR(VLOOKUP(O58,Hoja4!$A$254:$B$258,2,FALSE),0)</f>
        <v>0</v>
      </c>
      <c r="P59" s="113">
        <f>IFERROR(VLOOKUP(P58,Hoja4!$A$254:$B$258,2,FALSE),0)</f>
        <v>0</v>
      </c>
      <c r="Q59" s="113">
        <f>IFERROR(VLOOKUP(Q58,Hoja4!$A$254:$B$258,2,FALSE),0)</f>
        <v>0</v>
      </c>
      <c r="R59" s="113">
        <f>IFERROR(VLOOKUP(R58,Hoja4!$A$254:$B$258,2,FALSE),0)</f>
        <v>0</v>
      </c>
      <c r="S59" s="1348"/>
    </row>
    <row r="60" spans="1:20" ht="19.149999999999999" customHeight="1" x14ac:dyDescent="0.35">
      <c r="A60" s="1344" t="s">
        <v>606</v>
      </c>
      <c r="B60" s="1345"/>
      <c r="C60" s="1345"/>
      <c r="D60" s="1345"/>
      <c r="E60" s="1345"/>
      <c r="F60" s="1345"/>
      <c r="G60" s="1345"/>
      <c r="H60" s="1345"/>
      <c r="I60" s="1345"/>
      <c r="J60" s="1345"/>
      <c r="K60" s="1345"/>
      <c r="L60" s="1346"/>
      <c r="M60" s="161"/>
      <c r="N60" s="182">
        <f t="shared" ref="N60:R60" si="1">+(N53+N55+N57+N59)/4</f>
        <v>0</v>
      </c>
      <c r="O60" s="182">
        <f t="shared" si="1"/>
        <v>0</v>
      </c>
      <c r="P60" s="182">
        <f t="shared" si="1"/>
        <v>0</v>
      </c>
      <c r="Q60" s="182">
        <f t="shared" si="1"/>
        <v>0</v>
      </c>
      <c r="R60" s="182">
        <f t="shared" si="1"/>
        <v>0</v>
      </c>
      <c r="S60" s="1299"/>
      <c r="T60" s="156">
        <f>+M60*M61</f>
        <v>0</v>
      </c>
    </row>
    <row r="61" spans="1:20" ht="19.149999999999999" customHeight="1" x14ac:dyDescent="0.35">
      <c r="A61" s="452" t="s">
        <v>607</v>
      </c>
      <c r="B61" s="452"/>
      <c r="C61" s="452"/>
      <c r="D61" s="452"/>
      <c r="E61" s="452"/>
      <c r="F61" s="452"/>
      <c r="G61" s="452"/>
      <c r="H61" s="452"/>
      <c r="I61" s="452"/>
      <c r="J61" s="452"/>
      <c r="K61" s="452"/>
      <c r="L61" s="452"/>
      <c r="M61" s="167"/>
      <c r="N61" s="196">
        <f t="shared" ref="N61:R61" si="2">+N47</f>
        <v>0</v>
      </c>
      <c r="O61" s="196">
        <f t="shared" si="2"/>
        <v>0</v>
      </c>
      <c r="P61" s="196">
        <f t="shared" si="2"/>
        <v>0</v>
      </c>
      <c r="Q61" s="196">
        <f t="shared" si="2"/>
        <v>0</v>
      </c>
      <c r="R61" s="196">
        <f t="shared" si="2"/>
        <v>0</v>
      </c>
      <c r="S61" s="1301"/>
      <c r="T61" s="156">
        <f>+N60*N61</f>
        <v>0</v>
      </c>
    </row>
    <row r="62" spans="1:20" ht="19.149999999999999" customHeight="1" x14ac:dyDescent="0.35">
      <c r="A62" s="1341" t="s">
        <v>608</v>
      </c>
      <c r="B62" s="1341"/>
      <c r="C62" s="1341"/>
      <c r="D62" s="1341"/>
      <c r="E62" s="1341"/>
      <c r="F62" s="1341"/>
      <c r="G62" s="1341"/>
      <c r="H62" s="1341"/>
      <c r="I62" s="1341"/>
      <c r="J62" s="1341"/>
      <c r="K62" s="1341"/>
      <c r="L62" s="1341"/>
      <c r="M62" s="1342">
        <f>+SUMPRODUCT(M60:R60,M61:R61)</f>
        <v>0</v>
      </c>
      <c r="N62" s="1342"/>
      <c r="O62" s="1342"/>
      <c r="P62" s="1342"/>
      <c r="Q62" s="1342"/>
      <c r="R62" s="1342"/>
      <c r="S62" s="1342"/>
    </row>
    <row r="63" spans="1:20" ht="19.149999999999999" customHeight="1" x14ac:dyDescent="0.35">
      <c r="A63" s="1341"/>
      <c r="B63" s="1341"/>
      <c r="C63" s="1341"/>
      <c r="D63" s="1341"/>
      <c r="E63" s="1341"/>
      <c r="F63" s="1341"/>
      <c r="G63" s="1341"/>
      <c r="H63" s="1341"/>
      <c r="I63" s="1341"/>
      <c r="J63" s="1341"/>
      <c r="K63" s="1341"/>
      <c r="L63" s="1341"/>
      <c r="M63" s="1343"/>
      <c r="N63" s="1343"/>
      <c r="O63" s="1343"/>
      <c r="P63" s="1343"/>
      <c r="Q63" s="1343"/>
      <c r="R63" s="1343"/>
      <c r="S63" s="1343"/>
    </row>
    <row r="64" spans="1:20" ht="19.149999999999999" customHeight="1" x14ac:dyDescent="0.35">
      <c r="A64" s="1285" t="s">
        <v>609</v>
      </c>
      <c r="B64" s="1285"/>
      <c r="C64" s="1285"/>
      <c r="D64" s="1285"/>
      <c r="E64" s="1285"/>
      <c r="F64" s="1285"/>
      <c r="G64" s="1285"/>
      <c r="H64" s="1285"/>
      <c r="I64" s="1285"/>
      <c r="J64" s="1285"/>
      <c r="K64" s="1285"/>
      <c r="L64" s="1285"/>
      <c r="M64" s="1281" t="s">
        <v>610</v>
      </c>
      <c r="N64" s="1282"/>
      <c r="O64" s="1282"/>
      <c r="P64" s="1282"/>
      <c r="Q64" s="1283" t="s">
        <v>128</v>
      </c>
      <c r="R64" s="1284"/>
      <c r="S64" s="1284"/>
    </row>
    <row r="65" spans="1:22" ht="19.149999999999999" customHeight="1" x14ac:dyDescent="0.35">
      <c r="A65" s="1280" t="s">
        <v>542</v>
      </c>
      <c r="B65" s="1280"/>
      <c r="C65" s="1280"/>
      <c r="D65" s="1280"/>
      <c r="E65" s="1272" t="str">
        <f>UPPER(CONCATENATE(L12," ",P12," ",F12," ",I12))</f>
        <v>0 0 0 0</v>
      </c>
      <c r="F65" s="1273"/>
      <c r="G65" s="1273"/>
      <c r="H65" s="1273"/>
      <c r="I65" s="1273"/>
      <c r="J65" s="1274"/>
      <c r="K65" s="1286" t="s">
        <v>452</v>
      </c>
      <c r="L65" s="1286"/>
      <c r="M65" s="1282"/>
      <c r="N65" s="1282"/>
      <c r="O65" s="1282"/>
      <c r="P65" s="1282"/>
      <c r="Q65" s="1284"/>
      <c r="R65" s="1284"/>
      <c r="S65" s="1284"/>
    </row>
    <row r="66" spans="1:22" ht="15.75" customHeight="1" x14ac:dyDescent="0.35">
      <c r="A66" s="1280"/>
      <c r="B66" s="1280"/>
      <c r="C66" s="1280"/>
      <c r="D66" s="1280"/>
      <c r="E66" s="1275"/>
      <c r="F66" s="1276"/>
      <c r="G66" s="1276"/>
      <c r="H66" s="1276"/>
      <c r="I66" s="1276"/>
      <c r="J66" s="1277"/>
      <c r="K66" s="1287"/>
      <c r="L66" s="1288"/>
      <c r="M66" s="1282"/>
      <c r="N66" s="1282"/>
      <c r="O66" s="1282"/>
      <c r="P66" s="1282"/>
      <c r="Q66" s="1284"/>
      <c r="R66" s="1284"/>
      <c r="S66" s="1284"/>
      <c r="V66" s="243"/>
    </row>
    <row r="67" spans="1:22" ht="15" customHeight="1" x14ac:dyDescent="0.35">
      <c r="A67" s="1280" t="s">
        <v>543</v>
      </c>
      <c r="B67" s="1280"/>
      <c r="C67" s="1280"/>
      <c r="D67" s="1280"/>
      <c r="E67" s="1266"/>
      <c r="F67" s="1267"/>
      <c r="G67" s="1267"/>
      <c r="H67" s="1267"/>
      <c r="I67" s="1267"/>
      <c r="J67" s="1268"/>
      <c r="K67" s="1289"/>
      <c r="L67" s="1290"/>
      <c r="M67" s="1282"/>
      <c r="N67" s="1282"/>
      <c r="O67" s="1282"/>
      <c r="P67" s="1282"/>
      <c r="Q67" s="1284"/>
      <c r="R67" s="1284"/>
      <c r="S67" s="1284"/>
      <c r="V67" s="243"/>
    </row>
    <row r="68" spans="1:22" ht="15" customHeight="1" x14ac:dyDescent="0.35">
      <c r="A68" s="1280"/>
      <c r="B68" s="1280"/>
      <c r="C68" s="1280"/>
      <c r="D68" s="1280"/>
      <c r="E68" s="1266"/>
      <c r="F68" s="1267"/>
      <c r="G68" s="1267"/>
      <c r="H68" s="1267"/>
      <c r="I68" s="1267"/>
      <c r="J68" s="1268"/>
      <c r="K68" s="1289"/>
      <c r="L68" s="1290"/>
      <c r="M68" s="1282"/>
      <c r="N68" s="1282"/>
      <c r="O68" s="1282"/>
      <c r="P68" s="1282"/>
      <c r="Q68" s="1284"/>
      <c r="R68" s="1284"/>
      <c r="S68" s="1284"/>
      <c r="V68" s="243"/>
    </row>
    <row r="69" spans="1:22" ht="15" customHeight="1" x14ac:dyDescent="0.35">
      <c r="A69" s="1280"/>
      <c r="B69" s="1280"/>
      <c r="C69" s="1280"/>
      <c r="D69" s="1280"/>
      <c r="E69" s="1269"/>
      <c r="F69" s="1270"/>
      <c r="G69" s="1270"/>
      <c r="H69" s="1270"/>
      <c r="I69" s="1270"/>
      <c r="J69" s="1271"/>
      <c r="K69" s="1289"/>
      <c r="L69" s="1290"/>
      <c r="M69" s="1282"/>
      <c r="N69" s="1282"/>
      <c r="O69" s="1282"/>
      <c r="P69" s="1282"/>
      <c r="Q69" s="1284"/>
      <c r="R69" s="1284"/>
      <c r="S69" s="1284"/>
      <c r="V69" s="243"/>
    </row>
    <row r="70" spans="1:22" ht="15" customHeight="1" x14ac:dyDescent="0.35">
      <c r="A70" s="1280" t="s">
        <v>611</v>
      </c>
      <c r="B70" s="1280"/>
      <c r="C70" s="1280"/>
      <c r="D70" s="1280"/>
      <c r="E70" s="1272" t="str">
        <f>UPPER(CONCATENATE(L19," ",P19," ",F19," ",I19))</f>
        <v xml:space="preserve">0    0   </v>
      </c>
      <c r="F70" s="1273"/>
      <c r="G70" s="1273"/>
      <c r="H70" s="1273"/>
      <c r="I70" s="1273"/>
      <c r="J70" s="1274"/>
      <c r="K70" s="1289"/>
      <c r="L70" s="1290"/>
      <c r="M70" s="1282"/>
      <c r="N70" s="1282"/>
      <c r="O70" s="1282"/>
      <c r="P70" s="1282"/>
      <c r="Q70" s="1284"/>
      <c r="R70" s="1284"/>
      <c r="S70" s="1284"/>
      <c r="V70" s="243"/>
    </row>
    <row r="71" spans="1:22" ht="15" customHeight="1" x14ac:dyDescent="0.35">
      <c r="A71" s="1280"/>
      <c r="B71" s="1280"/>
      <c r="C71" s="1280"/>
      <c r="D71" s="1280"/>
      <c r="E71" s="1275"/>
      <c r="F71" s="1276"/>
      <c r="G71" s="1276"/>
      <c r="H71" s="1276"/>
      <c r="I71" s="1276"/>
      <c r="J71" s="1277"/>
      <c r="K71" s="1289"/>
      <c r="L71" s="1290"/>
      <c r="M71" s="1282"/>
      <c r="N71" s="1282"/>
      <c r="O71" s="1282"/>
      <c r="P71" s="1282"/>
      <c r="Q71" s="1284"/>
      <c r="R71" s="1284"/>
      <c r="S71" s="1284"/>
      <c r="V71" s="243"/>
    </row>
    <row r="72" spans="1:22" ht="21" customHeight="1" x14ac:dyDescent="0.35">
      <c r="A72" s="1280" t="s">
        <v>543</v>
      </c>
      <c r="B72" s="1280"/>
      <c r="C72" s="1280"/>
      <c r="D72" s="1280"/>
      <c r="E72" s="1266"/>
      <c r="F72" s="1267"/>
      <c r="G72" s="1267"/>
      <c r="H72" s="1267"/>
      <c r="I72" s="1267"/>
      <c r="J72" s="1268"/>
      <c r="K72" s="1289"/>
      <c r="L72" s="1290"/>
      <c r="M72" s="1281" t="s">
        <v>612</v>
      </c>
      <c r="N72" s="1282"/>
      <c r="O72" s="1282"/>
      <c r="P72" s="1282"/>
      <c r="Q72" s="1281" t="s">
        <v>129</v>
      </c>
      <c r="R72" s="1282"/>
      <c r="S72" s="1282"/>
      <c r="V72" s="243"/>
    </row>
    <row r="73" spans="1:22" ht="21.75" customHeight="1" x14ac:dyDescent="0.35">
      <c r="A73" s="1280"/>
      <c r="B73" s="1280"/>
      <c r="C73" s="1280"/>
      <c r="D73" s="1280"/>
      <c r="E73" s="1269"/>
      <c r="F73" s="1270"/>
      <c r="G73" s="1270"/>
      <c r="H73" s="1270"/>
      <c r="I73" s="1270"/>
      <c r="J73" s="1271"/>
      <c r="K73" s="1289"/>
      <c r="L73" s="1290"/>
      <c r="M73" s="1282"/>
      <c r="N73" s="1282"/>
      <c r="O73" s="1282"/>
      <c r="P73" s="1282"/>
      <c r="Q73" s="1282"/>
      <c r="R73" s="1282"/>
      <c r="S73" s="1282"/>
      <c r="V73" s="243"/>
    </row>
    <row r="74" spans="1:22" ht="15" customHeight="1" x14ac:dyDescent="0.35">
      <c r="A74" s="1280" t="s">
        <v>613</v>
      </c>
      <c r="B74" s="1280"/>
      <c r="C74" s="1280"/>
      <c r="D74" s="1280"/>
      <c r="E74" s="1272" t="str">
        <f>IF(C24="NO REQUERIDO","NO REQUERIDO",UPPER(CONCATENATE(L24," ",P24," ",F24," ",I24)))</f>
        <v>NO REQUERIDO</v>
      </c>
      <c r="F74" s="1273"/>
      <c r="G74" s="1273"/>
      <c r="H74" s="1273"/>
      <c r="I74" s="1273"/>
      <c r="J74" s="1274"/>
      <c r="K74" s="1289"/>
      <c r="L74" s="1290"/>
      <c r="M74" s="1282"/>
      <c r="N74" s="1282"/>
      <c r="O74" s="1282"/>
      <c r="P74" s="1282"/>
      <c r="Q74" s="1282"/>
      <c r="R74" s="1282"/>
      <c r="S74" s="1282"/>
      <c r="V74" s="243"/>
    </row>
    <row r="75" spans="1:22" ht="15" customHeight="1" x14ac:dyDescent="0.35">
      <c r="A75" s="1280"/>
      <c r="B75" s="1280"/>
      <c r="C75" s="1280"/>
      <c r="D75" s="1280"/>
      <c r="E75" s="1275"/>
      <c r="F75" s="1276"/>
      <c r="G75" s="1276"/>
      <c r="H75" s="1276"/>
      <c r="I75" s="1276"/>
      <c r="J75" s="1277"/>
      <c r="K75" s="1289"/>
      <c r="L75" s="1290"/>
      <c r="M75" s="1282"/>
      <c r="N75" s="1282"/>
      <c r="O75" s="1282"/>
      <c r="P75" s="1282"/>
      <c r="Q75" s="1282"/>
      <c r="R75" s="1282"/>
      <c r="S75" s="1282"/>
      <c r="V75" s="243"/>
    </row>
    <row r="76" spans="1:22" ht="15" customHeight="1" x14ac:dyDescent="0.35">
      <c r="A76" s="1280" t="s">
        <v>543</v>
      </c>
      <c r="B76" s="1280"/>
      <c r="C76" s="1280"/>
      <c r="D76" s="1280"/>
      <c r="E76" s="1266" t="str">
        <f>IF(E74="NO REQUERIDO","NO REQUERIDO","")</f>
        <v>NO REQUERIDO</v>
      </c>
      <c r="F76" s="1267"/>
      <c r="G76" s="1267"/>
      <c r="H76" s="1267"/>
      <c r="I76" s="1267"/>
      <c r="J76" s="1268"/>
      <c r="K76" s="1289"/>
      <c r="L76" s="1290"/>
      <c r="M76" s="1282"/>
      <c r="N76" s="1282"/>
      <c r="O76" s="1282"/>
      <c r="P76" s="1282"/>
      <c r="Q76" s="1282"/>
      <c r="R76" s="1282"/>
      <c r="S76" s="1282"/>
      <c r="V76" s="243"/>
    </row>
    <row r="77" spans="1:22" ht="15" customHeight="1" x14ac:dyDescent="0.35">
      <c r="A77" s="1280"/>
      <c r="B77" s="1280"/>
      <c r="C77" s="1280"/>
      <c r="D77" s="1280"/>
      <c r="E77" s="1266"/>
      <c r="F77" s="1267"/>
      <c r="G77" s="1267"/>
      <c r="H77" s="1267"/>
      <c r="I77" s="1267"/>
      <c r="J77" s="1268"/>
      <c r="K77" s="1289"/>
      <c r="L77" s="1290"/>
      <c r="M77" s="1282"/>
      <c r="N77" s="1282"/>
      <c r="O77" s="1282"/>
      <c r="P77" s="1282"/>
      <c r="Q77" s="1282"/>
      <c r="R77" s="1282"/>
      <c r="S77" s="1282"/>
      <c r="V77" s="243"/>
    </row>
    <row r="78" spans="1:22" ht="15" customHeight="1" x14ac:dyDescent="0.35">
      <c r="A78" s="1280"/>
      <c r="B78" s="1280"/>
      <c r="C78" s="1280"/>
      <c r="D78" s="1280"/>
      <c r="E78" s="1269"/>
      <c r="F78" s="1270"/>
      <c r="G78" s="1270"/>
      <c r="H78" s="1270"/>
      <c r="I78" s="1270"/>
      <c r="J78" s="1271"/>
      <c r="K78" s="1291"/>
      <c r="L78" s="1292"/>
      <c r="M78" s="1282"/>
      <c r="N78" s="1282"/>
      <c r="O78" s="1282"/>
      <c r="P78" s="1282"/>
      <c r="Q78" s="1282"/>
      <c r="R78" s="1282"/>
      <c r="S78" s="1282"/>
      <c r="V78" s="243"/>
    </row>
    <row r="79" spans="1:22" ht="15.5" hidden="1" x14ac:dyDescent="0.35">
      <c r="U79" s="243"/>
      <c r="V79" s="243"/>
    </row>
    <row r="80" spans="1:22" ht="15" hidden="1" customHeight="1" x14ac:dyDescent="0.35">
      <c r="T80" s="514"/>
      <c r="U80" s="1279"/>
      <c r="V80" s="1279"/>
    </row>
    <row r="81" spans="20:22" ht="28.5" hidden="1" customHeight="1" x14ac:dyDescent="0.35">
      <c r="T81" s="514"/>
      <c r="U81" s="1279"/>
      <c r="V81" s="1279"/>
    </row>
    <row r="82" spans="20:22" ht="15" hidden="1" customHeight="1" x14ac:dyDescent="0.35">
      <c r="U82" s="1279"/>
      <c r="V82" s="1279"/>
    </row>
    <row r="83" spans="20:22" ht="15" hidden="1" customHeight="1" x14ac:dyDescent="0.35">
      <c r="U83" s="1279"/>
      <c r="V83" s="1279"/>
    </row>
    <row r="84" spans="20:22" ht="15.75" hidden="1" customHeight="1" x14ac:dyDescent="0.35">
      <c r="U84" s="1279"/>
      <c r="V84" s="1279"/>
    </row>
    <row r="85" spans="20:22" ht="15" hidden="1" customHeight="1" x14ac:dyDescent="0.35">
      <c r="U85" s="1279"/>
      <c r="V85" s="1279"/>
    </row>
    <row r="86" spans="20:22" ht="15" hidden="1" customHeight="1" x14ac:dyDescent="0.35">
      <c r="U86" s="1279"/>
      <c r="V86" s="1279"/>
    </row>
    <row r="87" spans="20:22" ht="15" hidden="1" customHeight="1" x14ac:dyDescent="0.35"/>
    <row r="94" spans="20:22" ht="15" hidden="1" customHeight="1" x14ac:dyDescent="0.35"/>
    <row r="99" ht="14.5" hidden="1" customHeight="1" x14ac:dyDescent="0.35"/>
    <row r="100" ht="14.5" hidden="1" customHeight="1" x14ac:dyDescent="0.35"/>
    <row r="101" ht="14.5" hidden="1" customHeight="1" x14ac:dyDescent="0.35"/>
    <row r="102" ht="14.5" hidden="1" customHeight="1" x14ac:dyDescent="0.35"/>
  </sheetData>
  <sheetProtection sheet="1" scenarios="1"/>
  <mergeCells count="207">
    <mergeCell ref="A50:S50"/>
    <mergeCell ref="A61:L61"/>
    <mergeCell ref="A62:L63"/>
    <mergeCell ref="M62:S63"/>
    <mergeCell ref="A60:L60"/>
    <mergeCell ref="S60:S61"/>
    <mergeCell ref="F51:L51"/>
    <mergeCell ref="F52:L53"/>
    <mergeCell ref="F54:L55"/>
    <mergeCell ref="F56:L57"/>
    <mergeCell ref="F58:L59"/>
    <mergeCell ref="S52:S53"/>
    <mergeCell ref="S54:S55"/>
    <mergeCell ref="S56:S57"/>
    <mergeCell ref="S58:S59"/>
    <mergeCell ref="A52:B53"/>
    <mergeCell ref="A51:B51"/>
    <mergeCell ref="A56:B57"/>
    <mergeCell ref="A54:B55"/>
    <mergeCell ref="A58:B59"/>
    <mergeCell ref="C51:E51"/>
    <mergeCell ref="A25:F25"/>
    <mergeCell ref="G25:M25"/>
    <mergeCell ref="N25:O25"/>
    <mergeCell ref="P25:Q25"/>
    <mergeCell ref="R25:S25"/>
    <mergeCell ref="A26:F26"/>
    <mergeCell ref="G26:M26"/>
    <mergeCell ref="N26:O26"/>
    <mergeCell ref="P26:Q26"/>
    <mergeCell ref="R26:S26"/>
    <mergeCell ref="A22:S22"/>
    <mergeCell ref="A24:B24"/>
    <mergeCell ref="C24:E24"/>
    <mergeCell ref="F24:H24"/>
    <mergeCell ref="I24:K24"/>
    <mergeCell ref="L24:O24"/>
    <mergeCell ref="P24:S24"/>
    <mergeCell ref="A23:B23"/>
    <mergeCell ref="C23:E23"/>
    <mergeCell ref="F23:H23"/>
    <mergeCell ref="I23:K23"/>
    <mergeCell ref="L23:O23"/>
    <mergeCell ref="P23:S23"/>
    <mergeCell ref="A17:S17"/>
    <mergeCell ref="A19:B19"/>
    <mergeCell ref="C19:E19"/>
    <mergeCell ref="F19:H19"/>
    <mergeCell ref="I19:K19"/>
    <mergeCell ref="L19:O19"/>
    <mergeCell ref="P19:S19"/>
    <mergeCell ref="A21:F21"/>
    <mergeCell ref="G21:M21"/>
    <mergeCell ref="N21:O21"/>
    <mergeCell ref="P21:Q21"/>
    <mergeCell ref="R21:S21"/>
    <mergeCell ref="F18:H18"/>
    <mergeCell ref="I18:K18"/>
    <mergeCell ref="L18:O18"/>
    <mergeCell ref="P18:S18"/>
    <mergeCell ref="A20:F20"/>
    <mergeCell ref="N20:O20"/>
    <mergeCell ref="P20:Q20"/>
    <mergeCell ref="R20:S20"/>
    <mergeCell ref="G20:M20"/>
    <mergeCell ref="A18:B18"/>
    <mergeCell ref="C18:E18"/>
    <mergeCell ref="A12:B12"/>
    <mergeCell ref="C12:E12"/>
    <mergeCell ref="F12:H12"/>
    <mergeCell ref="I12:K12"/>
    <mergeCell ref="L12:O12"/>
    <mergeCell ref="P12:S12"/>
    <mergeCell ref="A16:E16"/>
    <mergeCell ref="F16:G16"/>
    <mergeCell ref="A13:H13"/>
    <mergeCell ref="I13:S13"/>
    <mergeCell ref="A14:H14"/>
    <mergeCell ref="I14:S14"/>
    <mergeCell ref="A15:E15"/>
    <mergeCell ref="F15:G15"/>
    <mergeCell ref="I15:J16"/>
    <mergeCell ref="K15:S16"/>
    <mergeCell ref="A1:D6"/>
    <mergeCell ref="E1:O2"/>
    <mergeCell ref="P1:S7"/>
    <mergeCell ref="E3:O4"/>
    <mergeCell ref="E5:G6"/>
    <mergeCell ref="E7:O7"/>
    <mergeCell ref="H5:I5"/>
    <mergeCell ref="J5:K5"/>
    <mergeCell ref="L5:M5"/>
    <mergeCell ref="N5:O5"/>
    <mergeCell ref="H6:I6"/>
    <mergeCell ref="J6:K6"/>
    <mergeCell ref="L6:M6"/>
    <mergeCell ref="N6:O6"/>
    <mergeCell ref="A8:D9"/>
    <mergeCell ref="H8:I9"/>
    <mergeCell ref="M8:P9"/>
    <mergeCell ref="A11:B11"/>
    <mergeCell ref="C11:E11"/>
    <mergeCell ref="F11:H11"/>
    <mergeCell ref="I11:K11"/>
    <mergeCell ref="L11:O11"/>
    <mergeCell ref="P11:S11"/>
    <mergeCell ref="A10:S10"/>
    <mergeCell ref="A28:D34"/>
    <mergeCell ref="E28:J34"/>
    <mergeCell ref="K28:L34"/>
    <mergeCell ref="A27:S27"/>
    <mergeCell ref="M28:S29"/>
    <mergeCell ref="S30:S34"/>
    <mergeCell ref="P30:P31"/>
    <mergeCell ref="Q30:Q31"/>
    <mergeCell ref="R30:R31"/>
    <mergeCell ref="M30:M31"/>
    <mergeCell ref="N30:N31"/>
    <mergeCell ref="O30:O31"/>
    <mergeCell ref="A37:D38"/>
    <mergeCell ref="E37:J38"/>
    <mergeCell ref="K37:L38"/>
    <mergeCell ref="A35:D36"/>
    <mergeCell ref="E35:J36"/>
    <mergeCell ref="K35:L36"/>
    <mergeCell ref="R37:R38"/>
    <mergeCell ref="S37:S38"/>
    <mergeCell ref="R35:R36"/>
    <mergeCell ref="S35:S36"/>
    <mergeCell ref="P35:P36"/>
    <mergeCell ref="Q35:Q36"/>
    <mergeCell ref="Q37:Q38"/>
    <mergeCell ref="M35:M36"/>
    <mergeCell ref="M37:M38"/>
    <mergeCell ref="N35:N36"/>
    <mergeCell ref="N37:N38"/>
    <mergeCell ref="O35:O36"/>
    <mergeCell ref="O37:O38"/>
    <mergeCell ref="P37:P38"/>
    <mergeCell ref="A41:D42"/>
    <mergeCell ref="E41:J42"/>
    <mergeCell ref="K41:L42"/>
    <mergeCell ref="A39:D40"/>
    <mergeCell ref="E39:J40"/>
    <mergeCell ref="K39:L40"/>
    <mergeCell ref="Q39:Q40"/>
    <mergeCell ref="R39:R40"/>
    <mergeCell ref="S39:S40"/>
    <mergeCell ref="Q41:Q42"/>
    <mergeCell ref="R41:R42"/>
    <mergeCell ref="S41:S42"/>
    <mergeCell ref="M39:M40"/>
    <mergeCell ref="M41:M42"/>
    <mergeCell ref="N39:N40"/>
    <mergeCell ref="N41:N42"/>
    <mergeCell ref="O39:O40"/>
    <mergeCell ref="P39:P40"/>
    <mergeCell ref="O41:O42"/>
    <mergeCell ref="P41:P42"/>
    <mergeCell ref="E67:J69"/>
    <mergeCell ref="E65:J66"/>
    <mergeCell ref="E70:J71"/>
    <mergeCell ref="Q43:Q44"/>
    <mergeCell ref="R43:R44"/>
    <mergeCell ref="S43:S44"/>
    <mergeCell ref="A46:F47"/>
    <mergeCell ref="K48:S48"/>
    <mergeCell ref="G46:K46"/>
    <mergeCell ref="O43:O44"/>
    <mergeCell ref="P43:P44"/>
    <mergeCell ref="G47:K47"/>
    <mergeCell ref="M43:M44"/>
    <mergeCell ref="N43:N44"/>
    <mergeCell ref="S45:S47"/>
    <mergeCell ref="A45:J45"/>
    <mergeCell ref="K45:L45"/>
    <mergeCell ref="A48:J48"/>
    <mergeCell ref="A43:D44"/>
    <mergeCell ref="E43:J44"/>
    <mergeCell ref="K43:L44"/>
    <mergeCell ref="A49:J49"/>
    <mergeCell ref="K49:S49"/>
    <mergeCell ref="A67:D69"/>
    <mergeCell ref="E72:J73"/>
    <mergeCell ref="E74:J75"/>
    <mergeCell ref="E76:J78"/>
    <mergeCell ref="C52:E53"/>
    <mergeCell ref="C54:E55"/>
    <mergeCell ref="C56:E57"/>
    <mergeCell ref="C58:E59"/>
    <mergeCell ref="U86:V86"/>
    <mergeCell ref="A72:D73"/>
    <mergeCell ref="A74:D75"/>
    <mergeCell ref="A70:D71"/>
    <mergeCell ref="A76:D78"/>
    <mergeCell ref="M64:P71"/>
    <mergeCell ref="M72:P78"/>
    <mergeCell ref="Q64:S71"/>
    <mergeCell ref="Q72:S78"/>
    <mergeCell ref="A64:L64"/>
    <mergeCell ref="K65:L65"/>
    <mergeCell ref="K66:L78"/>
    <mergeCell ref="U82:V83"/>
    <mergeCell ref="A65:D66"/>
    <mergeCell ref="T80:T81"/>
    <mergeCell ref="U84:V85"/>
    <mergeCell ref="U80:V81"/>
  </mergeCells>
  <conditionalFormatting sqref="L46">
    <cfRule type="containsText" dxfId="40" priority="4" operator="containsText" text="No Aplica">
      <formula>NOT(ISERROR(SEARCH("No Aplica",L46)))</formula>
    </cfRule>
  </conditionalFormatting>
  <conditionalFormatting sqref="K45:L45">
    <cfRule type="containsText" dxfId="39" priority="1" operator="containsText" text="MÍNIMO TRES (03) COMPROMISOS">
      <formula>NOT(ISERROR(SEARCH("MÍNIMO TRES (03) COMPROMISOS",K45)))</formula>
    </cfRule>
    <cfRule type="containsText" dxfId="38" priority="2" operator="containsText" text="MENOR">
      <formula>NOT(ISERROR(SEARCH("MENOR",K45)))</formula>
    </cfRule>
    <cfRule type="containsText" dxfId="37" priority="3" operator="containsText" text="MAYOR">
      <formula>NOT(ISERROR(SEARCH("MAYOR",K45)))</formula>
    </cfRule>
  </conditionalFormatting>
  <dataValidations count="8">
    <dataValidation type="list" allowBlank="1" showInputMessage="1" showErrorMessage="1" sqref="A54 A58 A56" xr:uid="{00000000-0002-0000-0900-000000000000}">
      <formula1>$A$222:$A$243</formula1>
    </dataValidation>
    <dataValidation type="custom" allowBlank="1" showInputMessage="1" showErrorMessage="1" sqref="M35:M47 M51:M61" xr:uid="{00000000-0002-0000-0900-000001000000}">
      <formula1>""""""</formula1>
    </dataValidation>
    <dataValidation type="date" operator="greaterThan" allowBlank="1" showInputMessage="1" showErrorMessage="1" sqref="N34:R34" xr:uid="{00000000-0002-0000-0900-000002000000}">
      <formula1>N33+30</formula1>
    </dataValidation>
    <dataValidation type="custom" allowBlank="1" showInputMessage="1" showErrorMessage="1" sqref="O33" xr:uid="{00000000-0002-0000-0900-000003000000}">
      <formula1>AND(COUNTA(N34)=1,O33&gt;N34)=TRUE</formula1>
    </dataValidation>
    <dataValidation type="custom" allowBlank="1" showInputMessage="1" showErrorMessage="1" sqref="P33" xr:uid="{00000000-0002-0000-0900-000004000000}">
      <formula1>AND(COUNTA(N34:O34)=2,P33&gt;O34)=TRUE</formula1>
    </dataValidation>
    <dataValidation type="custom" allowBlank="1" showInputMessage="1" showErrorMessage="1" sqref="Q33" xr:uid="{00000000-0002-0000-0900-000005000000}">
      <formula1>AND(COUNTA(N34:P34)=3,Q33&gt;P34)=TRUE</formula1>
    </dataValidation>
    <dataValidation type="custom" allowBlank="1" showInputMessage="1" showErrorMessage="1" sqref="R33" xr:uid="{00000000-0002-0000-0900-000006000000}">
      <formula1>AND(COUNTA(N34:Q34)=4,R33&gt;Q34)=TRUE</formula1>
    </dataValidation>
    <dataValidation type="whole" operator="greaterThan" allowBlank="1" showInputMessage="1" showErrorMessage="1" sqref="N46:R46" xr:uid="{00000000-0002-0000-0900-000007000000}">
      <formula1>30</formula1>
    </dataValidation>
  </dataValidations>
  <hyperlinks>
    <hyperlink ref="M64:P71" location="'F1. INF. GENERAL'!A1" display="F1. INF. GENERAL" xr:uid="{00000000-0004-0000-0900-000000000000}"/>
    <hyperlink ref="Q64:S71" location="'F3. EVIDENCIAS'!A1" display="F3. EVIDENCIAS" xr:uid="{00000000-0004-0000-0900-000001000000}"/>
    <hyperlink ref="Q72:S78" location="'F7. PLAN DE MEJORAMIENTO'!A1" display="F7. PLAN DE MEJORAMIENTO" xr:uid="{00000000-0004-0000-0900-000002000000}"/>
    <hyperlink ref="M72:P78" location="'F4. CALF. COM. COMPORT.'!A1" display="F4. CALF. COM. COMPORT." xr:uid="{00000000-0004-0000-0900-000003000000}"/>
  </hyperlinks>
  <printOptions horizontalCentered="1"/>
  <pageMargins left="0.39370078740157483" right="0.39370078740157483" top="0.39370078740157483" bottom="0.39370078740157483" header="0.31496062992125984" footer="0.31496062992125984"/>
  <pageSetup scale="41" orientation="portrait" horizontalDpi="4294967293" r:id="rId1"/>
  <drawing r:id="rId2"/>
  <extLst>
    <ext xmlns:x14="http://schemas.microsoft.com/office/spreadsheetml/2009/9/main" uri="{CCE6A557-97BC-4b89-ADB6-D9C93CAAB3DF}">
      <x14:dataValidations xmlns:xm="http://schemas.microsoft.com/office/excel/2006/main" count="30">
        <x14:dataValidation type="list" allowBlank="1" showInputMessage="1" showErrorMessage="1" xr:uid="{00000000-0002-0000-0900-000008000000}">
          <x14:formula1>
            <xm:f>Hoja4!$W$10:$W$109</xm:f>
          </x14:formula1>
          <xm:sqref>P90:Q92</xm:sqref>
        </x14:dataValidation>
        <x14:dataValidation type="list" allowBlank="1" showInputMessage="1" showErrorMessage="1" xr:uid="{00000000-0002-0000-0900-000009000000}">
          <x14:formula1>
            <xm:f>Hoja4!$W$10:$W$19</xm:f>
          </x14:formula1>
          <xm:sqref>R82:S92</xm:sqref>
        </x14:dataValidation>
        <x14:dataValidation type="list" allowBlank="1" showInputMessage="1" showErrorMessage="1" xr:uid="{00000000-0002-0000-0900-00000A000000}">
          <x14:formula1>
            <xm:f>Hoja4!$B$220:$B$250</xm:f>
          </x14:formula1>
          <xm:sqref>A52</xm:sqref>
        </x14:dataValidation>
        <x14:dataValidation type="list" allowBlank="1" showInputMessage="1" showErrorMessage="1" promptTitle="Dias" xr:uid="{00000000-0002-0000-0900-00000B000000}">
          <x14:formula1>
            <xm:f>Hoja4!$H$3:$H$33</xm:f>
          </x14:formula1>
          <xm:sqref>E9 Q9 J9</xm:sqref>
        </x14:dataValidation>
        <x14:dataValidation type="list" allowBlank="1" showInputMessage="1" showErrorMessage="1" xr:uid="{00000000-0002-0000-0900-00000C000000}">
          <x14:formula1>
            <xm:f>Hoja4!$J$4:$J$36</xm:f>
          </x14:formula1>
          <xm:sqref>G9 S9 L9</xm:sqref>
        </x14:dataValidation>
        <x14:dataValidation type="list" allowBlank="1" showInputMessage="1" showErrorMessage="1" xr:uid="{00000000-0002-0000-0900-00000D000000}">
          <x14:formula1>
            <xm:f>Hoja4!$N$1:$N$101</xm:f>
          </x14:formula1>
          <xm:sqref>N35:N44</xm:sqref>
        </x14:dataValidation>
        <x14:dataValidation type="list" allowBlank="1" showInputMessage="1" showErrorMessage="1" xr:uid="{00000000-0002-0000-0900-00000E000000}">
          <x14:formula1>
            <xm:f>Hoja4!$E$3:$E$14</xm:f>
          </x14:formula1>
          <xm:sqref>K9 R9 F9</xm:sqref>
        </x14:dataValidation>
        <x14:dataValidation type="list" allowBlank="1" showInputMessage="1" showErrorMessage="1" xr:uid="{00000000-0002-0000-0900-00000F000000}">
          <x14:formula1>
            <xm:f>Hoja4!$A$255:$A$258</xm:f>
          </x14:formula1>
          <xm:sqref>N56 N52 N58 N54</xm:sqref>
        </x14:dataValidation>
        <x14:dataValidation type="list" allowBlank="1" showInputMessage="1" showErrorMessage="1" xr:uid="{00000000-0002-0000-0900-000010000000}">
          <x14:formula1>
            <xm:f>IF(COUNTA($N$52)=1,Hoja4!$A$255:$A$258,"")</xm:f>
          </x14:formula1>
          <xm:sqref>O52</xm:sqref>
        </x14:dataValidation>
        <x14:dataValidation type="list" allowBlank="1" showInputMessage="1" showErrorMessage="1" xr:uid="{00000000-0002-0000-0900-000011000000}">
          <x14:formula1>
            <xm:f>IF(COUNTA($N$52:$O$52)=2,Hoja4!$A$255:$A$258,"")</xm:f>
          </x14:formula1>
          <xm:sqref>P52</xm:sqref>
        </x14:dataValidation>
        <x14:dataValidation type="list" allowBlank="1" showInputMessage="1" showErrorMessage="1" xr:uid="{00000000-0002-0000-0900-000012000000}">
          <x14:formula1>
            <xm:f>IF(COUNTA($N$52:$P$52)=3,Hoja4!$A$255:$A$258,"")</xm:f>
          </x14:formula1>
          <xm:sqref>Q52</xm:sqref>
        </x14:dataValidation>
        <x14:dataValidation type="list" allowBlank="1" showInputMessage="1" showErrorMessage="1" xr:uid="{00000000-0002-0000-0900-000013000000}">
          <x14:formula1>
            <xm:f>IF(COUNTA($N$52:$Q$52)=4,Hoja4!$A$255:$A$258,"")</xm:f>
          </x14:formula1>
          <xm:sqref>R52</xm:sqref>
        </x14:dataValidation>
        <x14:dataValidation type="list" allowBlank="1" showInputMessage="1" showErrorMessage="1" xr:uid="{00000000-0002-0000-0900-000014000000}">
          <x14:formula1>
            <xm:f>IF(COUNTA($N$54)=1,Hoja4!$A$255:$A$258,"")</xm:f>
          </x14:formula1>
          <xm:sqref>O54</xm:sqref>
        </x14:dataValidation>
        <x14:dataValidation type="list" allowBlank="1" showInputMessage="1" showErrorMessage="1" xr:uid="{00000000-0002-0000-0900-000015000000}">
          <x14:formula1>
            <xm:f>IF(COUNTA($N$54:$O$54)=2,Hoja4!$A$255:$A$258,"")</xm:f>
          </x14:formula1>
          <xm:sqref>P54</xm:sqref>
        </x14:dataValidation>
        <x14:dataValidation type="list" allowBlank="1" showInputMessage="1" showErrorMessage="1" xr:uid="{00000000-0002-0000-0900-000016000000}">
          <x14:formula1>
            <xm:f>IF(COUNTA($N$54:$P$54)=3,Hoja4!$A$255:$A$258,"")</xm:f>
          </x14:formula1>
          <xm:sqref>Q54</xm:sqref>
        </x14:dataValidation>
        <x14:dataValidation type="list" allowBlank="1" showInputMessage="1" showErrorMessage="1" xr:uid="{00000000-0002-0000-0900-000017000000}">
          <x14:formula1>
            <xm:f>IF(COUNTA($N$54:$Q$54)=4,Hoja4!$A$255:$A$258,"")</xm:f>
          </x14:formula1>
          <xm:sqref>R54</xm:sqref>
        </x14:dataValidation>
        <x14:dataValidation type="list" allowBlank="1" showInputMessage="1" showErrorMessage="1" xr:uid="{00000000-0002-0000-0900-000018000000}">
          <x14:formula1>
            <xm:f>IF(COUNTA($N$56)=1,Hoja4!$A$255:$A$258,"")</xm:f>
          </x14:formula1>
          <xm:sqref>O56</xm:sqref>
        </x14:dataValidation>
        <x14:dataValidation type="list" allowBlank="1" showInputMessage="1" showErrorMessage="1" xr:uid="{00000000-0002-0000-0900-000019000000}">
          <x14:formula1>
            <xm:f>IF(COUNTA($N$56:$O$56)=2,Hoja4!$A$255:$A$258,"")</xm:f>
          </x14:formula1>
          <xm:sqref>P56</xm:sqref>
        </x14:dataValidation>
        <x14:dataValidation type="list" allowBlank="1" showInputMessage="1" showErrorMessage="1" xr:uid="{00000000-0002-0000-0900-00001A000000}">
          <x14:formula1>
            <xm:f>IF(COUNTA($N$56:$P$56)=3,Hoja4!$A$255:$A$258,"")</xm:f>
          </x14:formula1>
          <xm:sqref>Q56</xm:sqref>
        </x14:dataValidation>
        <x14:dataValidation type="list" allowBlank="1" showInputMessage="1" showErrorMessage="1" xr:uid="{00000000-0002-0000-0900-00001B000000}">
          <x14:formula1>
            <xm:f>IF(COUNTA($N$56:$Q$56)=4,Hoja4!$A$255:$A$258,"")</xm:f>
          </x14:formula1>
          <xm:sqref>R56</xm:sqref>
        </x14:dataValidation>
        <x14:dataValidation type="list" allowBlank="1" showInputMessage="1" showErrorMessage="1" xr:uid="{00000000-0002-0000-0900-00001C000000}">
          <x14:formula1>
            <xm:f>IF(COUNTA($N$58)=1,Hoja4!$A$255:$A$258,"")</xm:f>
          </x14:formula1>
          <xm:sqref>O58</xm:sqref>
        </x14:dataValidation>
        <x14:dataValidation type="list" allowBlank="1" showInputMessage="1" showErrorMessage="1" xr:uid="{00000000-0002-0000-0900-00001D000000}">
          <x14:formula1>
            <xm:f>IF(COUNTA($N$58:$O$58)=2,Hoja4!$A$255:$A$258,"")</xm:f>
          </x14:formula1>
          <xm:sqref>P58</xm:sqref>
        </x14:dataValidation>
        <x14:dataValidation type="list" allowBlank="1" showInputMessage="1" showErrorMessage="1" xr:uid="{00000000-0002-0000-0900-00001E000000}">
          <x14:formula1>
            <xm:f>IF(COUNTA($N$58:$P$58)=3,Hoja4!$A$255:$A$258,"")</xm:f>
          </x14:formula1>
          <xm:sqref>Q58</xm:sqref>
        </x14:dataValidation>
        <x14:dataValidation type="list" allowBlank="1" showInputMessage="1" showErrorMessage="1" xr:uid="{00000000-0002-0000-0900-00001F000000}">
          <x14:formula1>
            <xm:f>IF(COUNTA($N$58:$Q$58)=4,Hoja4!$A$255:$A$258,"")</xm:f>
          </x14:formula1>
          <xm:sqref>R58</xm:sqref>
        </x14:dataValidation>
        <x14:dataValidation type="list" allowBlank="1" showInputMessage="1" showErrorMessage="1" xr:uid="{00000000-0002-0000-0900-000020000000}">
          <x14:formula1>
            <xm:f>IF(COUNTA(N35)=1,Hoja4!$N$1:$N$101,"")</xm:f>
          </x14:formula1>
          <xm:sqref>O35:O44</xm:sqref>
        </x14:dataValidation>
        <x14:dataValidation type="list" allowBlank="1" showInputMessage="1" showErrorMessage="1" xr:uid="{00000000-0002-0000-0900-000021000000}">
          <x14:formula1>
            <xm:f>IF(COUNTA(N35:O35)=2,Hoja4!$N$1:$N$101,"")</xm:f>
          </x14:formula1>
          <xm:sqref>P35:P44</xm:sqref>
        </x14:dataValidation>
        <x14:dataValidation type="list" allowBlank="1" showInputMessage="1" showErrorMessage="1" xr:uid="{00000000-0002-0000-0900-000022000000}">
          <x14:formula1>
            <xm:f>IF(COUNTA(N35:P35)=3,Hoja4!$N$1:$N$101,"")</xm:f>
          </x14:formula1>
          <xm:sqref>Q35:Q44</xm:sqref>
        </x14:dataValidation>
        <x14:dataValidation type="list" allowBlank="1" showInputMessage="1" showErrorMessage="1" xr:uid="{00000000-0002-0000-0900-000023000000}">
          <x14:formula1>
            <xm:f>IF(COUNTA(N35:Q35)=4,Hoja4!$N$1:$N$101,"")</xm:f>
          </x14:formula1>
          <xm:sqref>R35:R44</xm:sqref>
        </x14:dataValidation>
        <x14:dataValidation type="list" allowBlank="1" showInputMessage="1" showErrorMessage="1" xr:uid="{00000000-0002-0000-0900-000024000000}">
          <x14:formula1>
            <xm:f>Hoja4!$W$40:$W$378</xm:f>
          </x14:formula1>
          <xm:sqref>N90:O92</xm:sqref>
        </x14:dataValidation>
        <x14:dataValidation type="list" allowBlank="1" showInputMessage="1" showErrorMessage="1" xr:uid="{00000000-0002-0000-0900-000025000000}">
          <x14:formula1>
            <xm:f>Hoja4!$A$512:$A$517</xm:f>
          </x14:formula1>
          <xm:sqref>N32:R32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tabColor rgb="FFFFFFCC"/>
    <pageSetUpPr fitToPage="1"/>
  </sheetPr>
  <dimension ref="A1:V101"/>
  <sheetViews>
    <sheetView showGridLines="0" zoomScaleNormal="100" workbookViewId="0">
      <selection activeCell="S44" sqref="S44:S46"/>
    </sheetView>
  </sheetViews>
  <sheetFormatPr baseColWidth="10" defaultColWidth="0" defaultRowHeight="14.5" zeroHeight="1" x14ac:dyDescent="0.35"/>
  <cols>
    <col min="1" max="1" width="11.453125" style="107" customWidth="1"/>
    <col min="2" max="2" width="13" customWidth="1"/>
    <col min="3" max="7" width="11.453125" customWidth="1"/>
    <col min="8" max="8" width="10.81640625" customWidth="1"/>
    <col min="9" max="9" width="11.1796875" customWidth="1"/>
    <col min="10" max="10" width="12.54296875" customWidth="1"/>
    <col min="11" max="11" width="12.7265625" customWidth="1"/>
    <col min="12" max="12" width="12.453125" customWidth="1"/>
    <col min="13" max="13" width="10.1796875" customWidth="1"/>
    <col min="14" max="18" width="15.1796875" customWidth="1"/>
    <col min="19" max="19" width="11.453125" style="198" customWidth="1"/>
    <col min="20" max="20" width="0.1796875" customWidth="1"/>
    <col min="21" max="22" width="0" hidden="1" customWidth="1"/>
    <col min="23" max="16384" width="11.453125" hidden="1"/>
  </cols>
  <sheetData>
    <row r="1" spans="1:19" x14ac:dyDescent="0.35">
      <c r="A1" s="919"/>
      <c r="B1" s="920"/>
      <c r="C1" s="920"/>
      <c r="D1" s="1349"/>
      <c r="E1" s="682" t="s">
        <v>579</v>
      </c>
      <c r="F1" s="897"/>
      <c r="G1" s="897"/>
      <c r="H1" s="897"/>
      <c r="I1" s="897"/>
      <c r="J1" s="897"/>
      <c r="K1" s="897"/>
      <c r="L1" s="897"/>
      <c r="M1" s="897"/>
      <c r="N1" s="897"/>
      <c r="O1" s="897"/>
      <c r="P1" s="1350" t="s">
        <v>421</v>
      </c>
      <c r="Q1" s="1351"/>
      <c r="R1" s="1351"/>
      <c r="S1" s="1352"/>
    </row>
    <row r="2" spans="1:19" x14ac:dyDescent="0.35">
      <c r="A2" s="922"/>
      <c r="B2" s="923"/>
      <c r="C2" s="923"/>
      <c r="D2" s="1329"/>
      <c r="E2" s="898"/>
      <c r="F2" s="899"/>
      <c r="G2" s="899"/>
      <c r="H2" s="899"/>
      <c r="I2" s="899"/>
      <c r="J2" s="899"/>
      <c r="K2" s="899"/>
      <c r="L2" s="899"/>
      <c r="M2" s="899"/>
      <c r="N2" s="899"/>
      <c r="O2" s="899"/>
      <c r="P2" s="1353"/>
      <c r="Q2" s="1354"/>
      <c r="R2" s="1354"/>
      <c r="S2" s="1355"/>
    </row>
    <row r="3" spans="1:19" x14ac:dyDescent="0.35">
      <c r="A3" s="922"/>
      <c r="B3" s="923"/>
      <c r="C3" s="923"/>
      <c r="D3" s="1329"/>
      <c r="E3" s="892" t="s">
        <v>580</v>
      </c>
      <c r="F3" s="893"/>
      <c r="G3" s="893"/>
      <c r="H3" s="893"/>
      <c r="I3" s="893"/>
      <c r="J3" s="893"/>
      <c r="K3" s="893"/>
      <c r="L3" s="893"/>
      <c r="M3" s="893"/>
      <c r="N3" s="893"/>
      <c r="O3" s="893"/>
      <c r="P3" s="1353"/>
      <c r="Q3" s="1354"/>
      <c r="R3" s="1354"/>
      <c r="S3" s="1355"/>
    </row>
    <row r="4" spans="1:19" x14ac:dyDescent="0.35">
      <c r="A4" s="922"/>
      <c r="B4" s="923"/>
      <c r="C4" s="923"/>
      <c r="D4" s="1329"/>
      <c r="E4" s="894"/>
      <c r="F4" s="895"/>
      <c r="G4" s="895"/>
      <c r="H4" s="895"/>
      <c r="I4" s="895"/>
      <c r="J4" s="895"/>
      <c r="K4" s="895"/>
      <c r="L4" s="895"/>
      <c r="M4" s="895"/>
      <c r="N4" s="895"/>
      <c r="O4" s="895"/>
      <c r="P4" s="1353"/>
      <c r="Q4" s="1354"/>
      <c r="R4" s="1354"/>
      <c r="S4" s="1355"/>
    </row>
    <row r="5" spans="1:19" x14ac:dyDescent="0.35">
      <c r="A5" s="922"/>
      <c r="B5" s="923"/>
      <c r="C5" s="923"/>
      <c r="D5" s="1329"/>
      <c r="E5" s="304" t="s">
        <v>53</v>
      </c>
      <c r="F5" s="304"/>
      <c r="G5" s="304"/>
      <c r="H5" s="305" t="s">
        <v>54</v>
      </c>
      <c r="I5" s="305"/>
      <c r="J5" s="307" t="s">
        <v>581</v>
      </c>
      <c r="K5" s="307"/>
      <c r="L5" s="305" t="s">
        <v>56</v>
      </c>
      <c r="M5" s="305"/>
      <c r="N5" s="307" t="s">
        <v>57</v>
      </c>
      <c r="O5" s="709"/>
      <c r="P5" s="1353"/>
      <c r="Q5" s="1354"/>
      <c r="R5" s="1354"/>
      <c r="S5" s="1355"/>
    </row>
    <row r="6" spans="1:19" x14ac:dyDescent="0.35">
      <c r="A6" s="1330"/>
      <c r="B6" s="1331"/>
      <c r="C6" s="1331"/>
      <c r="D6" s="1332"/>
      <c r="E6" s="304"/>
      <c r="F6" s="304"/>
      <c r="G6" s="304"/>
      <c r="H6" s="305" t="s">
        <v>58</v>
      </c>
      <c r="I6" s="305"/>
      <c r="J6" s="306">
        <v>42731</v>
      </c>
      <c r="K6" s="307"/>
      <c r="L6" s="305" t="s">
        <v>59</v>
      </c>
      <c r="M6" s="305"/>
      <c r="N6" s="525" t="s">
        <v>60</v>
      </c>
      <c r="O6" s="704"/>
      <c r="P6" s="1353"/>
      <c r="Q6" s="1354"/>
      <c r="R6" s="1354"/>
      <c r="S6" s="1355"/>
    </row>
    <row r="7" spans="1:19" ht="15" thickBot="1" x14ac:dyDescent="0.4">
      <c r="A7" s="55"/>
      <c r="B7" s="56"/>
      <c r="C7" s="56"/>
      <c r="D7" s="56"/>
      <c r="E7" s="1340"/>
      <c r="F7" s="1340"/>
      <c r="G7" s="1340"/>
      <c r="H7" s="1340"/>
      <c r="I7" s="1340"/>
      <c r="J7" s="1340"/>
      <c r="K7" s="1340"/>
      <c r="L7" s="1340"/>
      <c r="M7" s="1340"/>
      <c r="N7" s="1340"/>
      <c r="O7" s="1340"/>
      <c r="P7" s="1356"/>
      <c r="Q7" s="1357"/>
      <c r="R7" s="1357"/>
      <c r="S7" s="1358"/>
    </row>
    <row r="8" spans="1:19" x14ac:dyDescent="0.35">
      <c r="A8" s="322" t="s">
        <v>61</v>
      </c>
      <c r="B8" s="323"/>
      <c r="C8" s="323"/>
      <c r="D8" s="323"/>
      <c r="E8" s="225" t="s">
        <v>62</v>
      </c>
      <c r="F8" s="225" t="s">
        <v>63</v>
      </c>
      <c r="G8" s="225" t="s">
        <v>64</v>
      </c>
      <c r="H8" s="326" t="s">
        <v>65</v>
      </c>
      <c r="I8" s="327"/>
      <c r="J8" s="225" t="s">
        <v>62</v>
      </c>
      <c r="K8" s="225" t="s">
        <v>63</v>
      </c>
      <c r="L8" s="225" t="s">
        <v>64</v>
      </c>
      <c r="M8" s="328" t="s">
        <v>582</v>
      </c>
      <c r="N8" s="329"/>
      <c r="O8" s="329"/>
      <c r="P8" s="333"/>
      <c r="Q8" s="235" t="s">
        <v>62</v>
      </c>
      <c r="R8" s="235" t="s">
        <v>63</v>
      </c>
      <c r="S8" s="236" t="s">
        <v>64</v>
      </c>
    </row>
    <row r="9" spans="1:19" ht="15" thickBot="1" x14ac:dyDescent="0.4">
      <c r="A9" s="1321"/>
      <c r="B9" s="323"/>
      <c r="C9" s="323"/>
      <c r="D9" s="323"/>
      <c r="E9" s="71"/>
      <c r="F9" s="71"/>
      <c r="G9" s="71"/>
      <c r="H9" s="1322"/>
      <c r="I9" s="705"/>
      <c r="J9" s="71"/>
      <c r="K9" s="71"/>
      <c r="L9" s="71"/>
      <c r="M9" s="1323"/>
      <c r="N9" s="1324"/>
      <c r="O9" s="1324"/>
      <c r="P9" s="1325"/>
      <c r="Q9" s="71"/>
      <c r="R9" s="71"/>
      <c r="S9" s="197"/>
    </row>
    <row r="10" spans="1:19" ht="19.5" customHeight="1" thickBot="1" x14ac:dyDescent="0.4">
      <c r="A10" s="334" t="s">
        <v>67</v>
      </c>
      <c r="B10" s="335"/>
      <c r="C10" s="335"/>
      <c r="D10" s="335"/>
      <c r="E10" s="335"/>
      <c r="F10" s="335"/>
      <c r="G10" s="335"/>
      <c r="H10" s="335"/>
      <c r="I10" s="335"/>
      <c r="J10" s="335"/>
      <c r="K10" s="335"/>
      <c r="L10" s="335"/>
      <c r="M10" s="335"/>
      <c r="N10" s="335"/>
      <c r="O10" s="335"/>
      <c r="P10" s="335"/>
      <c r="Q10" s="335"/>
      <c r="R10" s="335"/>
      <c r="S10" s="336"/>
    </row>
    <row r="11" spans="1:19" ht="15" customHeight="1" x14ac:dyDescent="0.35">
      <c r="A11" s="337" t="s">
        <v>68</v>
      </c>
      <c r="B11" s="338"/>
      <c r="C11" s="337" t="s">
        <v>69</v>
      </c>
      <c r="D11" s="339"/>
      <c r="E11" s="338"/>
      <c r="F11" s="337" t="s">
        <v>70</v>
      </c>
      <c r="G11" s="339"/>
      <c r="H11" s="338"/>
      <c r="I11" s="337" t="s">
        <v>71</v>
      </c>
      <c r="J11" s="339"/>
      <c r="K11" s="338"/>
      <c r="L11" s="337" t="s">
        <v>72</v>
      </c>
      <c r="M11" s="339"/>
      <c r="N11" s="339"/>
      <c r="O11" s="338"/>
      <c r="P11" s="337" t="s">
        <v>73</v>
      </c>
      <c r="Q11" s="339"/>
      <c r="R11" s="339"/>
      <c r="S11" s="338"/>
    </row>
    <row r="12" spans="1:19" ht="19.5" customHeight="1" thickBot="1" x14ac:dyDescent="0.4">
      <c r="A12" s="968" t="str">
        <f>'F2. COMP. LAB Y COM COMPOR'!A13:B13</f>
        <v>CEDULA DE CIUDADANIA</v>
      </c>
      <c r="B12" s="969"/>
      <c r="C12" s="1158">
        <f>'F2. COMP. LAB Y COM COMPOR'!C13:E13</f>
        <v>0</v>
      </c>
      <c r="D12" s="1159"/>
      <c r="E12" s="1160"/>
      <c r="F12" s="965">
        <f>'F2. COMP. LAB Y COM COMPOR'!F13:H13</f>
        <v>0</v>
      </c>
      <c r="G12" s="966"/>
      <c r="H12" s="967"/>
      <c r="I12" s="1163">
        <f>'F2. COMP. LAB Y COM COMPOR'!I13:K13</f>
        <v>0</v>
      </c>
      <c r="J12" s="1161"/>
      <c r="K12" s="1162"/>
      <c r="L12" s="1163">
        <f>'F2. COMP. LAB Y COM COMPOR'!L13:O13</f>
        <v>0</v>
      </c>
      <c r="M12" s="1161"/>
      <c r="N12" s="1161"/>
      <c r="O12" s="1162"/>
      <c r="P12" s="1163">
        <f>'F2. COMP. LAB Y COM COMPOR'!P13:S13</f>
        <v>0</v>
      </c>
      <c r="Q12" s="1161"/>
      <c r="R12" s="1161"/>
      <c r="S12" s="1162"/>
    </row>
    <row r="13" spans="1:19" ht="15.75" customHeight="1" x14ac:dyDescent="0.35">
      <c r="A13" s="337" t="s">
        <v>74</v>
      </c>
      <c r="B13" s="339"/>
      <c r="C13" s="339"/>
      <c r="D13" s="339"/>
      <c r="E13" s="339"/>
      <c r="F13" s="339"/>
      <c r="G13" s="339"/>
      <c r="H13" s="339"/>
      <c r="I13" s="337" t="s">
        <v>75</v>
      </c>
      <c r="J13" s="339"/>
      <c r="K13" s="339"/>
      <c r="L13" s="339"/>
      <c r="M13" s="339"/>
      <c r="N13" s="339"/>
      <c r="O13" s="339"/>
      <c r="P13" s="339"/>
      <c r="Q13" s="339"/>
      <c r="R13" s="339"/>
      <c r="S13" s="338"/>
    </row>
    <row r="14" spans="1:19" ht="22.5" customHeight="1" thickBot="1" x14ac:dyDescent="0.4">
      <c r="A14" s="965">
        <f>'F2. COMP. LAB Y COM COMPOR'!A15:H15</f>
        <v>0</v>
      </c>
      <c r="B14" s="966"/>
      <c r="C14" s="966"/>
      <c r="D14" s="966"/>
      <c r="E14" s="966"/>
      <c r="F14" s="1161"/>
      <c r="G14" s="1161"/>
      <c r="H14" s="966"/>
      <c r="I14" s="1182" t="str">
        <f>'F2. COMP. LAB Y COM COMPOR'!I15:S15</f>
        <v>ddd</v>
      </c>
      <c r="J14" s="1183"/>
      <c r="K14" s="1183"/>
      <c r="L14" s="1183"/>
      <c r="M14" s="1183"/>
      <c r="N14" s="1183"/>
      <c r="O14" s="1183"/>
      <c r="P14" s="1183"/>
      <c r="Q14" s="1183"/>
      <c r="R14" s="1183"/>
      <c r="S14" s="1184"/>
    </row>
    <row r="15" spans="1:19" ht="15.75" customHeight="1" x14ac:dyDescent="0.35">
      <c r="A15" s="337" t="s">
        <v>76</v>
      </c>
      <c r="B15" s="339"/>
      <c r="C15" s="339"/>
      <c r="D15" s="339"/>
      <c r="E15" s="339"/>
      <c r="F15" s="337" t="s">
        <v>77</v>
      </c>
      <c r="G15" s="338"/>
      <c r="H15" s="221" t="s">
        <v>78</v>
      </c>
      <c r="I15" s="337" t="str">
        <f>'F2. COMP. LAB Y COM COMPOR'!I16</f>
        <v>Propósito del empleo:</v>
      </c>
      <c r="J15" s="339"/>
      <c r="K15" s="338"/>
      <c r="L15" s="1185">
        <f>'F2. COMP. LAB Y COM COMPOR'!J16</f>
        <v>0</v>
      </c>
      <c r="M15" s="1186"/>
      <c r="N15" s="1186"/>
      <c r="O15" s="1186"/>
      <c r="P15" s="1186"/>
      <c r="Q15" s="1186"/>
      <c r="R15" s="1186"/>
      <c r="S15" s="1187"/>
    </row>
    <row r="16" spans="1:19" ht="18.75" customHeight="1" thickBot="1" x14ac:dyDescent="0.4">
      <c r="A16" s="962" t="str">
        <f>'F2. COMP. LAB Y COM COMPOR'!A17:E17</f>
        <v>DIRECTIVO</v>
      </c>
      <c r="B16" s="963"/>
      <c r="C16" s="963"/>
      <c r="D16" s="963"/>
      <c r="E16" s="963"/>
      <c r="F16" s="962">
        <f>'F2. COMP. LAB Y COM COMPOR'!F17:G17</f>
        <v>0</v>
      </c>
      <c r="G16" s="964"/>
      <c r="H16" s="238">
        <f>'F2. COMP. LAB Y COM COMPOR'!H17</f>
        <v>0</v>
      </c>
      <c r="I16" s="316"/>
      <c r="J16" s="317"/>
      <c r="K16" s="318"/>
      <c r="L16" s="962"/>
      <c r="M16" s="963"/>
      <c r="N16" s="963"/>
      <c r="O16" s="963"/>
      <c r="P16" s="963"/>
      <c r="Q16" s="963"/>
      <c r="R16" s="963"/>
      <c r="S16" s="964"/>
    </row>
    <row r="17" spans="1:19" ht="18" customHeight="1" thickBot="1" x14ac:dyDescent="0.4">
      <c r="A17" s="334" t="s">
        <v>79</v>
      </c>
      <c r="B17" s="335"/>
      <c r="C17" s="335"/>
      <c r="D17" s="335"/>
      <c r="E17" s="335"/>
      <c r="F17" s="343"/>
      <c r="G17" s="343"/>
      <c r="H17" s="335"/>
      <c r="I17" s="335"/>
      <c r="J17" s="335"/>
      <c r="K17" s="335"/>
      <c r="L17" s="335"/>
      <c r="M17" s="335"/>
      <c r="N17" s="335"/>
      <c r="O17" s="335"/>
      <c r="P17" s="335"/>
      <c r="Q17" s="335"/>
      <c r="R17" s="335"/>
      <c r="S17" s="336"/>
    </row>
    <row r="18" spans="1:19" ht="17.25" customHeight="1" x14ac:dyDescent="0.35">
      <c r="A18" s="337" t="s">
        <v>80</v>
      </c>
      <c r="B18" s="338"/>
      <c r="C18" s="337" t="s">
        <v>69</v>
      </c>
      <c r="D18" s="339"/>
      <c r="E18" s="338"/>
      <c r="F18" s="337" t="s">
        <v>70</v>
      </c>
      <c r="G18" s="339"/>
      <c r="H18" s="338"/>
      <c r="I18" s="337" t="s">
        <v>71</v>
      </c>
      <c r="J18" s="339"/>
      <c r="K18" s="338"/>
      <c r="L18" s="337" t="s">
        <v>72</v>
      </c>
      <c r="M18" s="339"/>
      <c r="N18" s="339"/>
      <c r="O18" s="338"/>
      <c r="P18" s="337" t="s">
        <v>73</v>
      </c>
      <c r="Q18" s="339"/>
      <c r="R18" s="339"/>
      <c r="S18" s="338"/>
    </row>
    <row r="19" spans="1:19" ht="19.5" customHeight="1" thickBot="1" x14ac:dyDescent="0.4">
      <c r="A19" s="974" t="str">
        <f>'F2. COMP. LAB Y COM COMPOR'!A20:B20</f>
        <v>CEDULA DE CIUDADANIA</v>
      </c>
      <c r="B19" s="976"/>
      <c r="C19" s="1359">
        <f>'F2. COMP. LAB Y COM COMPOR'!C20:E20</f>
        <v>0</v>
      </c>
      <c r="D19" s="1360"/>
      <c r="E19" s="1361"/>
      <c r="F19" s="1163">
        <f>'F2. COMP. LAB Y COM COMPOR'!F20:H20</f>
        <v>0</v>
      </c>
      <c r="G19" s="1161"/>
      <c r="H19" s="1162"/>
      <c r="I19" s="1163" t="str">
        <f>'F2. COMP. LAB Y COM COMPOR'!I20:K20</f>
        <v xml:space="preserve">  </v>
      </c>
      <c r="J19" s="1161"/>
      <c r="K19" s="1162"/>
      <c r="L19" s="1163">
        <f>'F2. COMP. LAB Y COM COMPOR'!L20:O20</f>
        <v>0</v>
      </c>
      <c r="M19" s="1161"/>
      <c r="N19" s="1161"/>
      <c r="O19" s="1162"/>
      <c r="P19" s="965" t="str">
        <f>'F2. COMP. LAB Y COM COMPOR'!P20:S20</f>
        <v xml:space="preserve">  </v>
      </c>
      <c r="Q19" s="966"/>
      <c r="R19" s="966"/>
      <c r="S19" s="967"/>
    </row>
    <row r="20" spans="1:19" ht="18.75" customHeight="1" x14ac:dyDescent="0.35">
      <c r="A20" s="337" t="s">
        <v>81</v>
      </c>
      <c r="B20" s="339"/>
      <c r="C20" s="339"/>
      <c r="D20" s="339"/>
      <c r="E20" s="339"/>
      <c r="F20" s="338"/>
      <c r="G20" s="337" t="s">
        <v>75</v>
      </c>
      <c r="H20" s="339"/>
      <c r="I20" s="339"/>
      <c r="J20" s="339"/>
      <c r="K20" s="339"/>
      <c r="L20" s="339"/>
      <c r="M20" s="338"/>
      <c r="N20" s="339" t="s">
        <v>77</v>
      </c>
      <c r="O20" s="338"/>
      <c r="P20" s="339" t="s">
        <v>78</v>
      </c>
      <c r="Q20" s="338"/>
      <c r="R20" s="337" t="s">
        <v>76</v>
      </c>
      <c r="S20" s="338"/>
    </row>
    <row r="21" spans="1:19" ht="18.75" customHeight="1" thickBot="1" x14ac:dyDescent="0.4">
      <c r="A21" s="965">
        <f>'F2. COMP. LAB Y COM COMPOR'!A22:F22</f>
        <v>0</v>
      </c>
      <c r="B21" s="966"/>
      <c r="C21" s="966"/>
      <c r="D21" s="966"/>
      <c r="E21" s="966"/>
      <c r="F21" s="967"/>
      <c r="G21" s="965">
        <f>'F2. COMP. LAB Y COM COMPOR'!G22:M22</f>
        <v>0</v>
      </c>
      <c r="H21" s="966"/>
      <c r="I21" s="966"/>
      <c r="J21" s="966"/>
      <c r="K21" s="966"/>
      <c r="L21" s="966"/>
      <c r="M21" s="967"/>
      <c r="N21" s="962">
        <f>'F2. COMP. LAB Y COM COMPOR'!N22:O22</f>
        <v>0</v>
      </c>
      <c r="O21" s="964"/>
      <c r="P21" s="1189">
        <f>'F2. COMP. LAB Y COM COMPOR'!P22:Q22</f>
        <v>0</v>
      </c>
      <c r="Q21" s="1190"/>
      <c r="R21" s="1163">
        <f>'F2. COMP. LAB Y COM COMPOR'!R22:S22</f>
        <v>0</v>
      </c>
      <c r="S21" s="1162"/>
    </row>
    <row r="22" spans="1:19" ht="21" customHeight="1" thickBot="1" x14ac:dyDescent="0.4">
      <c r="A22" s="870" t="s">
        <v>82</v>
      </c>
      <c r="B22" s="343"/>
      <c r="C22" s="343"/>
      <c r="D22" s="343"/>
      <c r="E22" s="343"/>
      <c r="F22" s="343"/>
      <c r="G22" s="343"/>
      <c r="H22" s="343"/>
      <c r="I22" s="343"/>
      <c r="J22" s="343"/>
      <c r="K22" s="343"/>
      <c r="L22" s="343"/>
      <c r="M22" s="343"/>
      <c r="N22" s="343"/>
      <c r="O22" s="343"/>
      <c r="P22" s="358"/>
      <c r="Q22" s="358"/>
      <c r="R22" s="358"/>
      <c r="S22" s="359"/>
    </row>
    <row r="23" spans="1:19" ht="21.75" customHeight="1" x14ac:dyDescent="0.35">
      <c r="A23" s="337" t="s">
        <v>80</v>
      </c>
      <c r="B23" s="338"/>
      <c r="C23" s="337" t="s">
        <v>69</v>
      </c>
      <c r="D23" s="339"/>
      <c r="E23" s="338"/>
      <c r="F23" s="337" t="s">
        <v>70</v>
      </c>
      <c r="G23" s="339"/>
      <c r="H23" s="338"/>
      <c r="I23" s="337" t="s">
        <v>71</v>
      </c>
      <c r="J23" s="339"/>
      <c r="K23" s="338"/>
      <c r="L23" s="337" t="s">
        <v>72</v>
      </c>
      <c r="M23" s="339"/>
      <c r="N23" s="339"/>
      <c r="O23" s="338"/>
      <c r="P23" s="337" t="s">
        <v>73</v>
      </c>
      <c r="Q23" s="339"/>
      <c r="R23" s="339"/>
      <c r="S23" s="338"/>
    </row>
    <row r="24" spans="1:19" ht="15.75" customHeight="1" thickBot="1" x14ac:dyDescent="0.4">
      <c r="A24" s="968" t="str">
        <f>'F2. COMP. LAB Y COM COMPOR'!A26:B26</f>
        <v>CEDULA DE CIUDADANIA</v>
      </c>
      <c r="B24" s="969"/>
      <c r="C24" s="1158" t="str">
        <f>IF('F2. COMP. LAB Y COM COMPOR'!R24="NO","NO REQUERIDO",'F2. COMP. LAB Y COM COMPOR'!C26:E26)</f>
        <v>NO REQUERIDO</v>
      </c>
      <c r="D24" s="966"/>
      <c r="E24" s="967"/>
      <c r="F24" s="965" t="str">
        <f>IF('F2. COMP. LAB Y COM COMPOR'!R24="NO","NO REQUERIDO",'F2. COMP. LAB Y COM COMPOR'!F26:H26)</f>
        <v>NO REQUERIDO</v>
      </c>
      <c r="G24" s="1161"/>
      <c r="H24" s="1162"/>
      <c r="I24" s="1163" t="str">
        <f>IF('F2. COMP. LAB Y COM COMPOR'!R24="NO","NO REQUERIDO",'F2. COMP. LAB Y COM COMPOR'!I26:K26)</f>
        <v>NO REQUERIDO</v>
      </c>
      <c r="J24" s="1161"/>
      <c r="K24" s="1162"/>
      <c r="L24" s="1163" t="str">
        <f>IF('F2. COMP. LAB Y COM COMPOR'!R24="NO","NO REQUERIDO",'F2. COMP. LAB Y COM COMPOR'!L26:O26)</f>
        <v>NO REQUERIDO</v>
      </c>
      <c r="M24" s="1161"/>
      <c r="N24" s="1161"/>
      <c r="O24" s="1162"/>
      <c r="P24" s="965" t="str">
        <f>IF('F2. COMP. LAB Y COM COMPOR'!R24="NO","NO REQUERIDO",'F2. COMP. LAB Y COM COMPOR'!P26:S26)</f>
        <v>NO REQUERIDO</v>
      </c>
      <c r="Q24" s="966"/>
      <c r="R24" s="966"/>
      <c r="S24" s="967"/>
    </row>
    <row r="25" spans="1:19" ht="21.75" customHeight="1" x14ac:dyDescent="0.35">
      <c r="A25" s="355" t="s">
        <v>83</v>
      </c>
      <c r="B25" s="356"/>
      <c r="C25" s="356"/>
      <c r="D25" s="356"/>
      <c r="E25" s="356"/>
      <c r="F25" s="356"/>
      <c r="G25" s="337" t="s">
        <v>75</v>
      </c>
      <c r="H25" s="339"/>
      <c r="I25" s="339"/>
      <c r="J25" s="339"/>
      <c r="K25" s="339"/>
      <c r="L25" s="339"/>
      <c r="M25" s="338"/>
      <c r="N25" s="339" t="s">
        <v>77</v>
      </c>
      <c r="O25" s="338"/>
      <c r="P25" s="339" t="s">
        <v>78</v>
      </c>
      <c r="Q25" s="338"/>
      <c r="R25" s="337" t="s">
        <v>76</v>
      </c>
      <c r="S25" s="338"/>
    </row>
    <row r="26" spans="1:19" ht="21.75" customHeight="1" thickBot="1" x14ac:dyDescent="0.4">
      <c r="A26" s="965" t="str">
        <f>IF('F2. COMP. LAB Y COM COMPOR'!R24="NO","NO REQUERIDO",'F2. COMP. LAB Y COM COMPOR'!A28:F28)</f>
        <v>NO REQUERIDO</v>
      </c>
      <c r="B26" s="966"/>
      <c r="C26" s="966"/>
      <c r="D26" s="966"/>
      <c r="E26" s="966"/>
      <c r="F26" s="966"/>
      <c r="G26" s="965" t="str">
        <f>IF('F2. COMP. LAB Y COM COMPOR'!R24="NO","NO REQUERIDO",'F2. COMP. LAB Y COM COMPOR'!G28:M28)</f>
        <v>NO REQUERIDO</v>
      </c>
      <c r="H26" s="966"/>
      <c r="I26" s="966"/>
      <c r="J26" s="966"/>
      <c r="K26" s="966"/>
      <c r="L26" s="966"/>
      <c r="M26" s="967"/>
      <c r="N26" s="962" t="str">
        <f>IF('F2. COMP. LAB Y COM COMPOR'!R24="NO","NO REQUERIDO",'F2. COMP. LAB Y COM COMPOR'!N28:O28)</f>
        <v>NO REQUERIDO</v>
      </c>
      <c r="O26" s="964"/>
      <c r="P26" s="962" t="str">
        <f>IF('F2. COMP. LAB Y COM COMPOR'!R24="NO","NO REQUERIDO",'F2. COMP. LAB Y COM COMPOR'!P28:Q28)</f>
        <v>NO REQUERIDO</v>
      </c>
      <c r="Q26" s="964"/>
      <c r="R26" s="965" t="str">
        <f>IF('F2. COMP. LAB Y COM COMPOR'!R24="NO","NO REQUERIDO",'F2. COMP. LAB Y COM COMPOR'!R28:S28)</f>
        <v>NO REQUERIDO</v>
      </c>
      <c r="S26" s="967"/>
    </row>
    <row r="27" spans="1:19" ht="22.5" customHeight="1" thickBot="1" x14ac:dyDescent="0.4">
      <c r="A27" s="334" t="s">
        <v>84</v>
      </c>
      <c r="B27" s="335"/>
      <c r="C27" s="335"/>
      <c r="D27" s="335"/>
      <c r="E27" s="335"/>
      <c r="F27" s="343"/>
      <c r="G27" s="343"/>
      <c r="H27" s="335"/>
      <c r="I27" s="335"/>
      <c r="J27" s="335"/>
      <c r="K27" s="335"/>
      <c r="L27" s="335"/>
      <c r="M27" s="335"/>
      <c r="N27" s="335"/>
      <c r="O27" s="335"/>
      <c r="P27" s="335"/>
      <c r="Q27" s="335"/>
      <c r="R27" s="335"/>
      <c r="S27" s="336"/>
    </row>
    <row r="28" spans="1:19" ht="15" customHeight="1" x14ac:dyDescent="0.35">
      <c r="A28" s="1312" t="s">
        <v>85</v>
      </c>
      <c r="B28" s="393"/>
      <c r="C28" s="393"/>
      <c r="D28" s="632"/>
      <c r="E28" s="392" t="s">
        <v>86</v>
      </c>
      <c r="F28" s="393"/>
      <c r="G28" s="393"/>
      <c r="H28" s="393"/>
      <c r="I28" s="393"/>
      <c r="J28" s="632"/>
      <c r="K28" s="392" t="s">
        <v>437</v>
      </c>
      <c r="L28" s="632"/>
      <c r="M28" s="526" t="s">
        <v>583</v>
      </c>
      <c r="N28" s="526"/>
      <c r="O28" s="526"/>
      <c r="P28" s="526"/>
      <c r="Q28" s="526"/>
      <c r="R28" s="526"/>
      <c r="S28" s="527"/>
    </row>
    <row r="29" spans="1:19" ht="15" customHeight="1" x14ac:dyDescent="0.35">
      <c r="A29" s="1247"/>
      <c r="B29" s="1243"/>
      <c r="C29" s="1243"/>
      <c r="D29" s="1313"/>
      <c r="E29" s="1242"/>
      <c r="F29" s="1243"/>
      <c r="G29" s="1243"/>
      <c r="H29" s="1243"/>
      <c r="I29" s="1243"/>
      <c r="J29" s="1313"/>
      <c r="K29" s="1242"/>
      <c r="L29" s="1313"/>
      <c r="M29" s="526"/>
      <c r="N29" s="526"/>
      <c r="O29" s="526"/>
      <c r="P29" s="526"/>
      <c r="Q29" s="526"/>
      <c r="R29" s="526"/>
      <c r="S29" s="527"/>
    </row>
    <row r="30" spans="1:19" ht="25.5" customHeight="1" x14ac:dyDescent="0.35">
      <c r="A30" s="1247"/>
      <c r="B30" s="1243"/>
      <c r="C30" s="1243"/>
      <c r="D30" s="1313"/>
      <c r="E30" s="1242"/>
      <c r="F30" s="1243"/>
      <c r="G30" s="1243"/>
      <c r="H30" s="1243"/>
      <c r="I30" s="1243"/>
      <c r="J30" s="1313"/>
      <c r="K30" s="1242"/>
      <c r="L30" s="1313"/>
      <c r="M30" s="163" t="s">
        <v>614</v>
      </c>
      <c r="N30" s="228" t="s">
        <v>585</v>
      </c>
      <c r="O30" s="228" t="s">
        <v>586</v>
      </c>
      <c r="P30" s="228" t="s">
        <v>587</v>
      </c>
      <c r="Q30" s="228" t="s">
        <v>588</v>
      </c>
      <c r="R30" s="228" t="s">
        <v>589</v>
      </c>
      <c r="S30" s="1362" t="s">
        <v>590</v>
      </c>
    </row>
    <row r="31" spans="1:19" ht="46.5" customHeight="1" x14ac:dyDescent="0.35">
      <c r="A31" s="1247"/>
      <c r="B31" s="1243"/>
      <c r="C31" s="1243"/>
      <c r="D31" s="1313"/>
      <c r="E31" s="1242"/>
      <c r="F31" s="1243"/>
      <c r="G31" s="1243"/>
      <c r="H31" s="1243"/>
      <c r="I31" s="1243"/>
      <c r="J31" s="1313"/>
      <c r="K31" s="1242"/>
      <c r="L31" s="1313"/>
      <c r="M31" s="240" t="s">
        <v>591</v>
      </c>
      <c r="N31" s="181"/>
      <c r="O31" s="181"/>
      <c r="P31" s="181"/>
      <c r="Q31" s="181"/>
      <c r="R31" s="181"/>
      <c r="S31" s="1362"/>
    </row>
    <row r="32" spans="1:19" ht="15" customHeight="1" x14ac:dyDescent="0.35">
      <c r="A32" s="1247"/>
      <c r="B32" s="1243"/>
      <c r="C32" s="1243"/>
      <c r="D32" s="1313"/>
      <c r="E32" s="1242"/>
      <c r="F32" s="1243"/>
      <c r="G32" s="1243"/>
      <c r="H32" s="1243"/>
      <c r="I32" s="1243"/>
      <c r="J32" s="1313"/>
      <c r="K32" s="1242"/>
      <c r="L32" s="1313"/>
      <c r="M32" s="168" t="s">
        <v>592</v>
      </c>
      <c r="N32" s="199"/>
      <c r="O32" s="199"/>
      <c r="P32" s="199"/>
      <c r="Q32" s="199"/>
      <c r="R32" s="199"/>
      <c r="S32" s="1362"/>
    </row>
    <row r="33" spans="1:19" ht="15" customHeight="1" x14ac:dyDescent="0.35">
      <c r="A33" s="1314"/>
      <c r="B33" s="396"/>
      <c r="C33" s="396"/>
      <c r="D33" s="633"/>
      <c r="E33" s="395"/>
      <c r="F33" s="396"/>
      <c r="G33" s="396"/>
      <c r="H33" s="396"/>
      <c r="I33" s="396"/>
      <c r="J33" s="633"/>
      <c r="K33" s="395"/>
      <c r="L33" s="633"/>
      <c r="M33" s="168" t="s">
        <v>593</v>
      </c>
      <c r="N33" s="199"/>
      <c r="O33" s="199"/>
      <c r="P33" s="199"/>
      <c r="Q33" s="199"/>
      <c r="R33" s="199"/>
      <c r="S33" s="1362"/>
    </row>
    <row r="34" spans="1:19" ht="22.5" customHeight="1" x14ac:dyDescent="0.35">
      <c r="A34" s="362">
        <f>'F2. COMP. LAB Y COM COMPOR'!A37</f>
        <v>0</v>
      </c>
      <c r="B34" s="363"/>
      <c r="C34" s="363"/>
      <c r="D34" s="364"/>
      <c r="E34" s="412">
        <f>'F2. COMP. LAB Y COM COMPOR'!H37</f>
        <v>0</v>
      </c>
      <c r="F34" s="412"/>
      <c r="G34" s="412"/>
      <c r="H34" s="412"/>
      <c r="I34" s="412"/>
      <c r="J34" s="412"/>
      <c r="K34" s="1308">
        <f>'F2. COMP. LAB Y COM COMPOR'!R37</f>
        <v>0</v>
      </c>
      <c r="L34" s="1308"/>
      <c r="M34" s="1298"/>
      <c r="N34" s="1293"/>
      <c r="O34" s="1293"/>
      <c r="P34" s="1293"/>
      <c r="Q34" s="1293"/>
      <c r="R34" s="1293"/>
      <c r="S34" s="1363">
        <f>IF(L45="No Aplica",0,SUM((K34*N34*N$46),(K34*O34*O$46),(K34*P34*P$46),(K34*Q34*Q$46),(K34*R34*R$46)))</f>
        <v>0</v>
      </c>
    </row>
    <row r="35" spans="1:19" ht="23.25" customHeight="1" x14ac:dyDescent="0.35">
      <c r="A35" s="365"/>
      <c r="B35" s="366"/>
      <c r="C35" s="366"/>
      <c r="D35" s="367"/>
      <c r="E35" s="412"/>
      <c r="F35" s="412"/>
      <c r="G35" s="412"/>
      <c r="H35" s="412"/>
      <c r="I35" s="412"/>
      <c r="J35" s="412"/>
      <c r="K35" s="1308"/>
      <c r="L35" s="1308"/>
      <c r="M35" s="1298"/>
      <c r="N35" s="1293"/>
      <c r="O35" s="1293"/>
      <c r="P35" s="1293"/>
      <c r="Q35" s="1293"/>
      <c r="R35" s="1293"/>
      <c r="S35" s="1363"/>
    </row>
    <row r="36" spans="1:19" ht="22.5" customHeight="1" x14ac:dyDescent="0.35">
      <c r="A36" s="411">
        <f>'F2. COMP. LAB Y COM COMPOR'!A39</f>
        <v>0</v>
      </c>
      <c r="B36" s="412"/>
      <c r="C36" s="412"/>
      <c r="D36" s="412"/>
      <c r="E36" s="412">
        <f>'F2. COMP. LAB Y COM COMPOR'!H39</f>
        <v>0</v>
      </c>
      <c r="F36" s="412"/>
      <c r="G36" s="412"/>
      <c r="H36" s="412"/>
      <c r="I36" s="412"/>
      <c r="J36" s="412"/>
      <c r="K36" s="1308">
        <f>'F2. COMP. LAB Y COM COMPOR'!R39</f>
        <v>0</v>
      </c>
      <c r="L36" s="1308"/>
      <c r="M36" s="1298"/>
      <c r="N36" s="1293"/>
      <c r="O36" s="1293"/>
      <c r="P36" s="1296"/>
      <c r="Q36" s="1293"/>
      <c r="R36" s="1293"/>
      <c r="S36" s="1363">
        <f>IF(L46="No Aplica",0,SUM((K36*N36*N$46),(K36*O36*O$46),(K36*P36*P$46),(K36*Q36*Q$46),(K36*R36*R$46)))</f>
        <v>0</v>
      </c>
    </row>
    <row r="37" spans="1:19" ht="29.25" customHeight="1" x14ac:dyDescent="0.35">
      <c r="A37" s="411"/>
      <c r="B37" s="412"/>
      <c r="C37" s="412"/>
      <c r="D37" s="412"/>
      <c r="E37" s="412"/>
      <c r="F37" s="412"/>
      <c r="G37" s="412"/>
      <c r="H37" s="412"/>
      <c r="I37" s="412"/>
      <c r="J37" s="412"/>
      <c r="K37" s="1308"/>
      <c r="L37" s="1308"/>
      <c r="M37" s="1298"/>
      <c r="N37" s="1293"/>
      <c r="O37" s="1293"/>
      <c r="P37" s="1297"/>
      <c r="Q37" s="1293"/>
      <c r="R37" s="1293"/>
      <c r="S37" s="1363"/>
    </row>
    <row r="38" spans="1:19" ht="21" customHeight="1" x14ac:dyDescent="0.35">
      <c r="A38" s="411">
        <f>'F2. COMP. LAB Y COM COMPOR'!A41</f>
        <v>0</v>
      </c>
      <c r="B38" s="412"/>
      <c r="C38" s="412"/>
      <c r="D38" s="412"/>
      <c r="E38" s="412">
        <f>'F2. COMP. LAB Y COM COMPOR'!H41</f>
        <v>0</v>
      </c>
      <c r="F38" s="412"/>
      <c r="G38" s="412"/>
      <c r="H38" s="412"/>
      <c r="I38" s="412"/>
      <c r="J38" s="412"/>
      <c r="K38" s="1308">
        <f>'F2. COMP. LAB Y COM COMPOR'!R41</f>
        <v>0</v>
      </c>
      <c r="L38" s="1308"/>
      <c r="M38" s="1298"/>
      <c r="N38" s="1293"/>
      <c r="O38" s="1293"/>
      <c r="P38" s="1296"/>
      <c r="Q38" s="1293"/>
      <c r="R38" s="1293"/>
      <c r="S38" s="1363">
        <f>IF(L46="No Aplica",0,SUM((K38*N38*N$46),(K38*O38*O$46),(K38*P38*P$46),(K38*Q38*Q$46),(K38*R38*R$46)))</f>
        <v>0</v>
      </c>
    </row>
    <row r="39" spans="1:19" ht="19.5" customHeight="1" x14ac:dyDescent="0.35">
      <c r="A39" s="411"/>
      <c r="B39" s="412"/>
      <c r="C39" s="412"/>
      <c r="D39" s="412"/>
      <c r="E39" s="412"/>
      <c r="F39" s="412"/>
      <c r="G39" s="412"/>
      <c r="H39" s="412"/>
      <c r="I39" s="412"/>
      <c r="J39" s="412"/>
      <c r="K39" s="1308"/>
      <c r="L39" s="1308"/>
      <c r="M39" s="1298"/>
      <c r="N39" s="1293"/>
      <c r="O39" s="1293"/>
      <c r="P39" s="1297"/>
      <c r="Q39" s="1293"/>
      <c r="R39" s="1293"/>
      <c r="S39" s="1363"/>
    </row>
    <row r="40" spans="1:19" ht="21" customHeight="1" x14ac:dyDescent="0.35">
      <c r="A40" s="411">
        <f>'F2. COMP. LAB Y COM COMPOR'!A43</f>
        <v>0</v>
      </c>
      <c r="B40" s="412"/>
      <c r="C40" s="412"/>
      <c r="D40" s="412"/>
      <c r="E40" s="412">
        <f>'F2. COMP. LAB Y COM COMPOR'!H43</f>
        <v>0</v>
      </c>
      <c r="F40" s="412"/>
      <c r="G40" s="412"/>
      <c r="H40" s="412"/>
      <c r="I40" s="412"/>
      <c r="J40" s="412"/>
      <c r="K40" s="1308">
        <f>'F2. COMP. LAB Y COM COMPOR'!R43</f>
        <v>0</v>
      </c>
      <c r="L40" s="1308"/>
      <c r="M40" s="1298"/>
      <c r="N40" s="1293"/>
      <c r="O40" s="1293"/>
      <c r="P40" s="1296"/>
      <c r="Q40" s="1293"/>
      <c r="R40" s="1293"/>
      <c r="S40" s="1363">
        <f>IF(L46="No Aplica",0,SUM((K40*N40*N$46),(K40*O40*O$46),(K40*P40*P$46),(K40*Q40*Q$46),(K40*R40*R$46)))</f>
        <v>0</v>
      </c>
    </row>
    <row r="41" spans="1:19" ht="24.75" customHeight="1" x14ac:dyDescent="0.35">
      <c r="A41" s="411"/>
      <c r="B41" s="412"/>
      <c r="C41" s="412"/>
      <c r="D41" s="412"/>
      <c r="E41" s="412"/>
      <c r="F41" s="412"/>
      <c r="G41" s="412"/>
      <c r="H41" s="412"/>
      <c r="I41" s="412"/>
      <c r="J41" s="412"/>
      <c r="K41" s="1308"/>
      <c r="L41" s="1308"/>
      <c r="M41" s="1298"/>
      <c r="N41" s="1293"/>
      <c r="O41" s="1293"/>
      <c r="P41" s="1297"/>
      <c r="Q41" s="1293"/>
      <c r="R41" s="1293"/>
      <c r="S41" s="1363"/>
    </row>
    <row r="42" spans="1:19" ht="21" customHeight="1" x14ac:dyDescent="0.35">
      <c r="A42" s="362">
        <f>'F2. COMP. LAB Y COM COMPOR'!A45</f>
        <v>0</v>
      </c>
      <c r="B42" s="363"/>
      <c r="C42" s="363"/>
      <c r="D42" s="364"/>
      <c r="E42" s="412">
        <f>'F2. COMP. LAB Y COM COMPOR'!H45</f>
        <v>0</v>
      </c>
      <c r="F42" s="412"/>
      <c r="G42" s="412"/>
      <c r="H42" s="412"/>
      <c r="I42" s="412"/>
      <c r="J42" s="412"/>
      <c r="K42" s="1308">
        <f>'F2. COMP. LAB Y COM COMPOR'!R45</f>
        <v>0</v>
      </c>
      <c r="L42" s="1308"/>
      <c r="M42" s="1298"/>
      <c r="N42" s="1293"/>
      <c r="O42" s="1293"/>
      <c r="P42" s="1296"/>
      <c r="Q42" s="1293"/>
      <c r="R42" s="1293"/>
      <c r="S42" s="1363">
        <f>IF(L46="No Aplica",0,SUM((K42*N42*N$46),(K42*O42*O$46),(K42*P42*P$46),(K42*Q42*Q$46),(K42*R42*R$46)))</f>
        <v>0</v>
      </c>
    </row>
    <row r="43" spans="1:19" ht="15" customHeight="1" x14ac:dyDescent="0.35">
      <c r="A43" s="365"/>
      <c r="B43" s="366"/>
      <c r="C43" s="366"/>
      <c r="D43" s="367"/>
      <c r="E43" s="412"/>
      <c r="F43" s="412"/>
      <c r="G43" s="412"/>
      <c r="H43" s="412"/>
      <c r="I43" s="412"/>
      <c r="J43" s="412"/>
      <c r="K43" s="1308"/>
      <c r="L43" s="1308"/>
      <c r="M43" s="1298"/>
      <c r="N43" s="1293"/>
      <c r="O43" s="1293"/>
      <c r="P43" s="1297"/>
      <c r="Q43" s="1293"/>
      <c r="R43" s="1293"/>
      <c r="S43" s="1363"/>
    </row>
    <row r="44" spans="1:19" ht="35.25" customHeight="1" thickBot="1" x14ac:dyDescent="0.4">
      <c r="A44" s="1302" t="s">
        <v>594</v>
      </c>
      <c r="B44" s="1303"/>
      <c r="C44" s="1303"/>
      <c r="D44" s="1303"/>
      <c r="E44" s="1303"/>
      <c r="F44" s="1303"/>
      <c r="G44" s="1303"/>
      <c r="H44" s="1303"/>
      <c r="I44" s="1303"/>
      <c r="J44" s="1304"/>
      <c r="K44" s="1305" t="str">
        <f>IF(SUM(K34:L43)&lt;1,CONCATENATE("ERROR!!: Sumatoria menor a 100% (",TEXT(SUM(K34:L43),"0%)")),SUM(K34:L43))</f>
        <v>ERROR!!: Sumatoria menor a 100% (0%)</v>
      </c>
      <c r="L44" s="1306"/>
      <c r="M44" s="161"/>
      <c r="N44" s="182">
        <f>+N34*K$34+N36*K$36+N38*K$38+N40*K$40+N42*K$42</f>
        <v>0</v>
      </c>
      <c r="O44" s="182">
        <f>+O34*K$34+O36*K$36+O38*K$38+O40*K$40+O42*K$42</f>
        <v>0</v>
      </c>
      <c r="P44" s="182">
        <f>+P34*K$34+P36*K$36+P38*K$38+P40*K$40+P42*K$42</f>
        <v>0</v>
      </c>
      <c r="Q44" s="182">
        <f>+Q34*K$34+Q36*K$36+Q38*K$38+Q40*K$40+Q42*K$42</f>
        <v>0</v>
      </c>
      <c r="R44" s="182">
        <f>+R34*K$34+R36*K$36+R38*K$38+R40*K$40+R42*K$42</f>
        <v>0</v>
      </c>
      <c r="S44" s="1366"/>
    </row>
    <row r="45" spans="1:19" ht="21.65" customHeight="1" x14ac:dyDescent="0.35">
      <c r="A45" s="451" t="s">
        <v>595</v>
      </c>
      <c r="B45" s="452"/>
      <c r="C45" s="452"/>
      <c r="D45" s="452"/>
      <c r="E45" s="452"/>
      <c r="F45" s="452"/>
      <c r="G45" s="452" t="s">
        <v>596</v>
      </c>
      <c r="H45" s="452"/>
      <c r="I45" s="452"/>
      <c r="J45" s="452"/>
      <c r="K45" s="452"/>
      <c r="L45" s="219" t="str">
        <f>IF(OR(SUM(N45:R45)&lt;=30,SUM(N45:R45)&gt;(180)),"No Aplica",SUM(M45:R45))</f>
        <v>No Aplica</v>
      </c>
      <c r="M45" s="242"/>
      <c r="N45" s="241"/>
      <c r="O45" s="241"/>
      <c r="P45" s="241"/>
      <c r="Q45" s="241"/>
      <c r="R45" s="241"/>
      <c r="S45" s="1367"/>
    </row>
    <row r="46" spans="1:19" ht="28.5" customHeight="1" x14ac:dyDescent="0.35">
      <c r="A46" s="451"/>
      <c r="B46" s="452"/>
      <c r="C46" s="452"/>
      <c r="D46" s="452"/>
      <c r="E46" s="452"/>
      <c r="F46" s="452"/>
      <c r="G46" s="452" t="s">
        <v>597</v>
      </c>
      <c r="H46" s="452"/>
      <c r="I46" s="452"/>
      <c r="J46" s="452"/>
      <c r="K46" s="452"/>
      <c r="L46" s="183">
        <f t="shared" ref="L46:R46" si="0">IFERROR(+L45/$L$45,0)</f>
        <v>0</v>
      </c>
      <c r="M46" s="162"/>
      <c r="N46" s="183">
        <f t="shared" si="0"/>
        <v>0</v>
      </c>
      <c r="O46" s="183">
        <f t="shared" si="0"/>
        <v>0</v>
      </c>
      <c r="P46" s="183">
        <f t="shared" si="0"/>
        <v>0</v>
      </c>
      <c r="Q46" s="183">
        <f t="shared" si="0"/>
        <v>0</v>
      </c>
      <c r="R46" s="183">
        <f t="shared" si="0"/>
        <v>0</v>
      </c>
      <c r="S46" s="1368"/>
    </row>
    <row r="47" spans="1:19" ht="18" customHeight="1" x14ac:dyDescent="0.35">
      <c r="A47" s="1369" t="s">
        <v>615</v>
      </c>
      <c r="B47" s="1307"/>
      <c r="C47" s="1307"/>
      <c r="D47" s="1307"/>
      <c r="E47" s="1307"/>
      <c r="F47" s="1307"/>
      <c r="G47" s="1307"/>
      <c r="H47" s="1307"/>
      <c r="I47" s="1307"/>
      <c r="J47" s="1307"/>
      <c r="K47" s="1295">
        <f>(+M44*M46+N44*N46+O44*O46+P44*P46+Q44*Q46+R44*R46)</f>
        <v>0</v>
      </c>
      <c r="L47" s="1295"/>
      <c r="M47" s="1295"/>
      <c r="N47" s="1295"/>
      <c r="O47" s="1295"/>
      <c r="P47" s="1295"/>
      <c r="Q47" s="1295"/>
      <c r="R47" s="1295"/>
      <c r="S47" s="1370"/>
    </row>
    <row r="48" spans="1:19" ht="18.75" hidden="1" customHeight="1" x14ac:dyDescent="0.35">
      <c r="A48" s="455" t="s">
        <v>599</v>
      </c>
      <c r="B48" s="456"/>
      <c r="C48" s="456"/>
      <c r="D48" s="456"/>
      <c r="E48" s="456"/>
      <c r="F48" s="456"/>
      <c r="G48" s="456"/>
      <c r="H48" s="456"/>
      <c r="I48" s="456"/>
      <c r="J48" s="457"/>
      <c r="K48" s="1309">
        <f>K47*0.8</f>
        <v>0</v>
      </c>
      <c r="L48" s="1310"/>
      <c r="M48" s="1310"/>
      <c r="N48" s="1310"/>
      <c r="O48" s="1310"/>
      <c r="P48" s="1310"/>
      <c r="Q48" s="1310"/>
      <c r="R48" s="1310"/>
      <c r="S48" s="1311"/>
    </row>
    <row r="49" spans="1:19" ht="18" customHeight="1" x14ac:dyDescent="0.35">
      <c r="A49" s="1364" t="s">
        <v>109</v>
      </c>
      <c r="B49" s="1285"/>
      <c r="C49" s="1285"/>
      <c r="D49" s="1285"/>
      <c r="E49" s="1285"/>
      <c r="F49" s="1285"/>
      <c r="G49" s="1285"/>
      <c r="H49" s="1285"/>
      <c r="I49" s="1285"/>
      <c r="J49" s="1285"/>
      <c r="K49" s="1285"/>
      <c r="L49" s="1285"/>
      <c r="M49" s="1285"/>
      <c r="N49" s="1285"/>
      <c r="O49" s="1285"/>
      <c r="P49" s="1285"/>
      <c r="Q49" s="1285"/>
      <c r="R49" s="1285"/>
      <c r="S49" s="1365"/>
    </row>
    <row r="50" spans="1:19" ht="15" customHeight="1" x14ac:dyDescent="0.35">
      <c r="A50" s="818" t="s">
        <v>277</v>
      </c>
      <c r="B50" s="819"/>
      <c r="C50" s="819" t="s">
        <v>444</v>
      </c>
      <c r="D50" s="819"/>
      <c r="E50" s="819"/>
      <c r="F50" s="819" t="s">
        <v>285</v>
      </c>
      <c r="G50" s="819"/>
      <c r="H50" s="819"/>
      <c r="I50" s="819"/>
      <c r="J50" s="819"/>
      <c r="K50" s="819"/>
      <c r="L50" s="819"/>
      <c r="M50" s="228"/>
      <c r="N50" s="228" t="s">
        <v>600</v>
      </c>
      <c r="O50" s="228" t="s">
        <v>601</v>
      </c>
      <c r="P50" s="70" t="s">
        <v>602</v>
      </c>
      <c r="Q50" s="70" t="s">
        <v>603</v>
      </c>
      <c r="R50" s="70" t="s">
        <v>604</v>
      </c>
      <c r="S50" s="239" t="s">
        <v>605</v>
      </c>
    </row>
    <row r="51" spans="1:19" ht="63.75" customHeight="1" x14ac:dyDescent="0.35">
      <c r="A51" s="1371">
        <f>'F2. COMP. LAB Y COM COMPOR'!B51</f>
        <v>0</v>
      </c>
      <c r="B51" s="806"/>
      <c r="C51" s="1278" t="e">
        <f>+'F2. COMP. LAB Y COM COMPOR'!E51</f>
        <v>#N/A</v>
      </c>
      <c r="D51" s="1278"/>
      <c r="E51" s="1278"/>
      <c r="F51" s="1278" t="e">
        <f>+'F2. COMP. LAB Y COM COMPOR'!L51</f>
        <v>#N/A</v>
      </c>
      <c r="G51" s="1278"/>
      <c r="H51" s="1278"/>
      <c r="I51" s="1278"/>
      <c r="J51" s="1278"/>
      <c r="K51" s="1278"/>
      <c r="L51" s="1278"/>
      <c r="M51" s="165"/>
      <c r="N51" s="114"/>
      <c r="O51" s="114"/>
      <c r="P51" s="114"/>
      <c r="Q51" s="114"/>
      <c r="R51" s="114"/>
      <c r="S51" s="1372">
        <f>+M52*M$60+N52*N$60+O52*O$60+P52*P$60+Q52*Q$60+R52*R$60</f>
        <v>0</v>
      </c>
    </row>
    <row r="52" spans="1:19" ht="63.75" customHeight="1" x14ac:dyDescent="0.35">
      <c r="A52" s="1371"/>
      <c r="B52" s="806"/>
      <c r="C52" s="1278"/>
      <c r="D52" s="1278"/>
      <c r="E52" s="1278"/>
      <c r="F52" s="1278"/>
      <c r="G52" s="1278"/>
      <c r="H52" s="1278"/>
      <c r="I52" s="1278"/>
      <c r="J52" s="1278"/>
      <c r="K52" s="1278"/>
      <c r="L52" s="1278"/>
      <c r="M52" s="166"/>
      <c r="N52" s="113">
        <f>IFERROR(VLOOKUP(N51,Hoja4!$A$254:$B$258,2,FALSE),0)</f>
        <v>0</v>
      </c>
      <c r="O52" s="113">
        <f>IFERROR(VLOOKUP(O51,Hoja4!$A$254:$B$258,2,FALSE),0)</f>
        <v>0</v>
      </c>
      <c r="P52" s="113">
        <f>IFERROR(VLOOKUP(P51,Hoja4!$A$254:$B$258,2,FALSE),0)</f>
        <v>0</v>
      </c>
      <c r="Q52" s="113">
        <f>IFERROR(VLOOKUP(Q51,Hoja4!$A$254:$B$258,2,FALSE),0)</f>
        <v>0</v>
      </c>
      <c r="R52" s="113">
        <f>IFERROR(VLOOKUP(R51,Hoja4!$A$254:$B$258,2,FALSE),0)</f>
        <v>0</v>
      </c>
      <c r="S52" s="1372"/>
    </row>
    <row r="53" spans="1:19" ht="63.75" customHeight="1" x14ac:dyDescent="0.35">
      <c r="A53" s="1371">
        <f>'F2. COMP. LAB Y COM COMPOR'!B53</f>
        <v>0</v>
      </c>
      <c r="B53" s="806"/>
      <c r="C53" s="1278" t="e">
        <f>+'F2. COMP. LAB Y COM COMPOR'!E53</f>
        <v>#N/A</v>
      </c>
      <c r="D53" s="1278"/>
      <c r="E53" s="1278"/>
      <c r="F53" s="1278" t="e">
        <f>+'F2. COMP. LAB Y COM COMPOR'!L51</f>
        <v>#N/A</v>
      </c>
      <c r="G53" s="1278"/>
      <c r="H53" s="1278"/>
      <c r="I53" s="1278"/>
      <c r="J53" s="1278"/>
      <c r="K53" s="1278"/>
      <c r="L53" s="1278"/>
      <c r="M53" s="165"/>
      <c r="N53" s="114"/>
      <c r="O53" s="114"/>
      <c r="P53" s="114"/>
      <c r="Q53" s="114"/>
      <c r="R53" s="114"/>
      <c r="S53" s="1372">
        <f>+M54*M$60+N54*N$60+O54*O$60+P54*P$60+Q54*Q$60+R54*R$60</f>
        <v>0</v>
      </c>
    </row>
    <row r="54" spans="1:19" ht="63.75" customHeight="1" x14ac:dyDescent="0.35">
      <c r="A54" s="1371"/>
      <c r="B54" s="806"/>
      <c r="C54" s="1278"/>
      <c r="D54" s="1278"/>
      <c r="E54" s="1278"/>
      <c r="F54" s="1278"/>
      <c r="G54" s="1278"/>
      <c r="H54" s="1278"/>
      <c r="I54" s="1278"/>
      <c r="J54" s="1278"/>
      <c r="K54" s="1278"/>
      <c r="L54" s="1278"/>
      <c r="M54" s="166"/>
      <c r="N54" s="113">
        <f>IFERROR(VLOOKUP(N53,Hoja4!$A$254:$B$258,2,FALSE),0)</f>
        <v>0</v>
      </c>
      <c r="O54" s="113">
        <f>IFERROR(VLOOKUP(O53,Hoja4!$A$254:$B$258,2,FALSE),0)</f>
        <v>0</v>
      </c>
      <c r="P54" s="113">
        <f>IFERROR(VLOOKUP(P53,Hoja4!$A$254:$B$258,2,FALSE),0)</f>
        <v>0</v>
      </c>
      <c r="Q54" s="113">
        <f>IFERROR(VLOOKUP(Q53,Hoja4!$A$254:$B$258,2,FALSE),0)</f>
        <v>0</v>
      </c>
      <c r="R54" s="113">
        <f>IFERROR(VLOOKUP(R53,Hoja4!$A$254:$B$258,2,FALSE),0)</f>
        <v>0</v>
      </c>
      <c r="S54" s="1372"/>
    </row>
    <row r="55" spans="1:19" ht="63.75" customHeight="1" x14ac:dyDescent="0.35">
      <c r="A55" s="1371">
        <f>'F2. COMP. LAB Y COM COMPOR'!B55</f>
        <v>0</v>
      </c>
      <c r="B55" s="806"/>
      <c r="C55" s="1278" t="e">
        <f>+'F2. COMP. LAB Y COM COMPOR'!E55</f>
        <v>#N/A</v>
      </c>
      <c r="D55" s="1278"/>
      <c r="E55" s="1278"/>
      <c r="F55" s="1278" t="e">
        <f>+'F2. COMP. LAB Y COM COMPOR'!L55</f>
        <v>#N/A</v>
      </c>
      <c r="G55" s="1278"/>
      <c r="H55" s="1278"/>
      <c r="I55" s="1278"/>
      <c r="J55" s="1278"/>
      <c r="K55" s="1278"/>
      <c r="L55" s="1278"/>
      <c r="M55" s="165"/>
      <c r="N55" s="114"/>
      <c r="O55" s="114"/>
      <c r="P55" s="114"/>
      <c r="Q55" s="114"/>
      <c r="R55" s="114"/>
      <c r="S55" s="1372">
        <f>+M56*M$60+N56*N$60+O56*O$60+P56*P$60+Q56*Q$60+R56*R$60</f>
        <v>0</v>
      </c>
    </row>
    <row r="56" spans="1:19" ht="63.75" customHeight="1" x14ac:dyDescent="0.35">
      <c r="A56" s="1371"/>
      <c r="B56" s="806"/>
      <c r="C56" s="1278"/>
      <c r="D56" s="1278"/>
      <c r="E56" s="1278"/>
      <c r="F56" s="1278"/>
      <c r="G56" s="1278"/>
      <c r="H56" s="1278"/>
      <c r="I56" s="1278"/>
      <c r="J56" s="1278"/>
      <c r="K56" s="1278"/>
      <c r="L56" s="1278"/>
      <c r="M56" s="166"/>
      <c r="N56" s="113">
        <f>IFERROR(VLOOKUP(N55,Hoja4!$A$254:$B$258,2,FALSE),0)</f>
        <v>0</v>
      </c>
      <c r="O56" s="113">
        <f>IFERROR(VLOOKUP(O55,Hoja4!$A$254:$B$258,2,FALSE),0)</f>
        <v>0</v>
      </c>
      <c r="P56" s="113">
        <f>IFERROR(VLOOKUP(P55,Hoja4!$A$254:$B$258,2,FALSE),0)</f>
        <v>0</v>
      </c>
      <c r="Q56" s="113">
        <f>IFERROR(VLOOKUP(Q55,Hoja4!$A$254:$B$258,2,FALSE),0)</f>
        <v>0</v>
      </c>
      <c r="R56" s="113">
        <f>IFERROR(VLOOKUP(R55,Hoja4!$A$254:$B$258,2,FALSE),0)</f>
        <v>0</v>
      </c>
      <c r="S56" s="1372"/>
    </row>
    <row r="57" spans="1:19" ht="63.75" customHeight="1" x14ac:dyDescent="0.35">
      <c r="A57" s="1371">
        <f>'F2. COMP. LAB Y COM COMPOR'!B57</f>
        <v>0</v>
      </c>
      <c r="B57" s="806"/>
      <c r="C57" s="1278" t="e">
        <f>+'F2. COMP. LAB Y COM COMPOR'!E57</f>
        <v>#N/A</v>
      </c>
      <c r="D57" s="1278"/>
      <c r="E57" s="1278"/>
      <c r="F57" s="1278" t="e">
        <f>+'F2. COMP. LAB Y COM COMPOR'!L55</f>
        <v>#N/A</v>
      </c>
      <c r="G57" s="1278"/>
      <c r="H57" s="1278"/>
      <c r="I57" s="1278"/>
      <c r="J57" s="1278"/>
      <c r="K57" s="1278"/>
      <c r="L57" s="1278"/>
      <c r="M57" s="165"/>
      <c r="N57" s="114"/>
      <c r="O57" s="114"/>
      <c r="P57" s="114"/>
      <c r="Q57" s="114"/>
      <c r="R57" s="114"/>
      <c r="S57" s="1372">
        <f>+M58*M$60+N58*N$60+O58*O$60+P58*P$60+Q58*Q$60+R58*R$60</f>
        <v>0</v>
      </c>
    </row>
    <row r="58" spans="1:19" ht="63.75" customHeight="1" x14ac:dyDescent="0.35">
      <c r="A58" s="1371"/>
      <c r="B58" s="806"/>
      <c r="C58" s="1278"/>
      <c r="D58" s="1278"/>
      <c r="E58" s="1278"/>
      <c r="F58" s="1278"/>
      <c r="G58" s="1278"/>
      <c r="H58" s="1278"/>
      <c r="I58" s="1278"/>
      <c r="J58" s="1278"/>
      <c r="K58" s="1278"/>
      <c r="L58" s="1278"/>
      <c r="M58" s="166"/>
      <c r="N58" s="113">
        <f>IFERROR(VLOOKUP(N57,Hoja4!$A$254:$B$258,2,FALSE),0)</f>
        <v>0</v>
      </c>
      <c r="O58" s="113">
        <f>IFERROR(VLOOKUP(O57,Hoja4!$A$254:$B$258,2,FALSE),0)</f>
        <v>0</v>
      </c>
      <c r="P58" s="113">
        <f>IFERROR(VLOOKUP(P57,Hoja4!$A$254:$B$258,2,FALSE),0)</f>
        <v>0</v>
      </c>
      <c r="Q58" s="113">
        <f>IFERROR(VLOOKUP(Q57,Hoja4!$A$254:$B$258,2,FALSE),0)</f>
        <v>0</v>
      </c>
      <c r="R58" s="113">
        <f>IFERROR(VLOOKUP(R57,Hoja4!$A$254:$B$258,2,FALSE),0)</f>
        <v>0</v>
      </c>
      <c r="S58" s="1372"/>
    </row>
    <row r="59" spans="1:19" ht="19.149999999999999" customHeight="1" x14ac:dyDescent="0.35">
      <c r="A59" s="1373" t="s">
        <v>606</v>
      </c>
      <c r="B59" s="1345"/>
      <c r="C59" s="1345"/>
      <c r="D59" s="1345"/>
      <c r="E59" s="1345"/>
      <c r="F59" s="1345"/>
      <c r="G59" s="1345"/>
      <c r="H59" s="1345"/>
      <c r="I59" s="1345"/>
      <c r="J59" s="1345"/>
      <c r="K59" s="1345"/>
      <c r="L59" s="1346"/>
      <c r="M59" s="161"/>
      <c r="N59" s="182">
        <f t="shared" ref="N59:R59" si="1">IFERROR((N52+N54+N56+N58)/4,0)</f>
        <v>0</v>
      </c>
      <c r="O59" s="182">
        <f t="shared" si="1"/>
        <v>0</v>
      </c>
      <c r="P59" s="182">
        <f t="shared" si="1"/>
        <v>0</v>
      </c>
      <c r="Q59" s="182">
        <f t="shared" si="1"/>
        <v>0</v>
      </c>
      <c r="R59" s="182">
        <f t="shared" si="1"/>
        <v>0</v>
      </c>
      <c r="S59" s="1366"/>
    </row>
    <row r="60" spans="1:19" ht="19.149999999999999" customHeight="1" x14ac:dyDescent="0.35">
      <c r="A60" s="451" t="s">
        <v>607</v>
      </c>
      <c r="B60" s="452"/>
      <c r="C60" s="452"/>
      <c r="D60" s="452"/>
      <c r="E60" s="452"/>
      <c r="F60" s="452"/>
      <c r="G60" s="452"/>
      <c r="H60" s="452"/>
      <c r="I60" s="452"/>
      <c r="J60" s="452"/>
      <c r="K60" s="452"/>
      <c r="L60" s="452"/>
      <c r="M60" s="167"/>
      <c r="N60" s="196">
        <f t="shared" ref="N60:R60" si="2">+N46</f>
        <v>0</v>
      </c>
      <c r="O60" s="196">
        <f t="shared" si="2"/>
        <v>0</v>
      </c>
      <c r="P60" s="196">
        <f t="shared" si="2"/>
        <v>0</v>
      </c>
      <c r="Q60" s="196">
        <f t="shared" si="2"/>
        <v>0</v>
      </c>
      <c r="R60" s="196">
        <f t="shared" si="2"/>
        <v>0</v>
      </c>
      <c r="S60" s="1368"/>
    </row>
    <row r="61" spans="1:19" ht="19.149999999999999" customHeight="1" x14ac:dyDescent="0.35">
      <c r="A61" s="1374" t="s">
        <v>608</v>
      </c>
      <c r="B61" s="1375"/>
      <c r="C61" s="1375"/>
      <c r="D61" s="1375"/>
      <c r="E61" s="1375"/>
      <c r="F61" s="1375"/>
      <c r="G61" s="1375"/>
      <c r="H61" s="1375"/>
      <c r="I61" s="1375"/>
      <c r="J61" s="1375"/>
      <c r="K61" s="1375"/>
      <c r="L61" s="1375"/>
      <c r="M61" s="1342">
        <f>+SUMPRODUCT(M59:R59,M60:R60)</f>
        <v>0</v>
      </c>
      <c r="N61" s="1342"/>
      <c r="O61" s="1342"/>
      <c r="P61" s="1342"/>
      <c r="Q61" s="1342"/>
      <c r="R61" s="1342"/>
      <c r="S61" s="1376"/>
    </row>
    <row r="62" spans="1:19" ht="19.149999999999999" customHeight="1" x14ac:dyDescent="0.35">
      <c r="A62" s="1374"/>
      <c r="B62" s="1375"/>
      <c r="C62" s="1375"/>
      <c r="D62" s="1375"/>
      <c r="E62" s="1375"/>
      <c r="F62" s="1375"/>
      <c r="G62" s="1375"/>
      <c r="H62" s="1375"/>
      <c r="I62" s="1375"/>
      <c r="J62" s="1375"/>
      <c r="K62" s="1375"/>
      <c r="L62" s="1375"/>
      <c r="M62" s="1343"/>
      <c r="N62" s="1343"/>
      <c r="O62" s="1343"/>
      <c r="P62" s="1343"/>
      <c r="Q62" s="1343"/>
      <c r="R62" s="1343"/>
      <c r="S62" s="1377"/>
    </row>
    <row r="63" spans="1:19" ht="19.149999999999999" customHeight="1" x14ac:dyDescent="0.35">
      <c r="A63" s="1364" t="s">
        <v>609</v>
      </c>
      <c r="B63" s="1285"/>
      <c r="C63" s="1285"/>
      <c r="D63" s="1285"/>
      <c r="E63" s="1285"/>
      <c r="F63" s="1285"/>
      <c r="G63" s="1285"/>
      <c r="H63" s="1285"/>
      <c r="I63" s="1285"/>
      <c r="J63" s="1285"/>
      <c r="K63" s="1285"/>
      <c r="L63" s="1285"/>
      <c r="M63" s="1281" t="s">
        <v>610</v>
      </c>
      <c r="N63" s="1282"/>
      <c r="O63" s="1282"/>
      <c r="P63" s="1282"/>
      <c r="Q63" s="1283" t="s">
        <v>128</v>
      </c>
      <c r="R63" s="1284"/>
      <c r="S63" s="1378"/>
    </row>
    <row r="64" spans="1:19" ht="19.149999999999999" customHeight="1" x14ac:dyDescent="0.35">
      <c r="A64" s="1379" t="s">
        <v>542</v>
      </c>
      <c r="B64" s="1280"/>
      <c r="C64" s="1280"/>
      <c r="D64" s="1280"/>
      <c r="E64" s="1272" t="str">
        <f>UPPER(CONCATENATE(L12," ",P12," ",F12," ",I12))</f>
        <v>0 0 0 0</v>
      </c>
      <c r="F64" s="1273"/>
      <c r="G64" s="1273"/>
      <c r="H64" s="1273"/>
      <c r="I64" s="1273"/>
      <c r="J64" s="1274"/>
      <c r="K64" s="1286" t="s">
        <v>452</v>
      </c>
      <c r="L64" s="1286"/>
      <c r="M64" s="1282"/>
      <c r="N64" s="1282"/>
      <c r="O64" s="1282"/>
      <c r="P64" s="1282"/>
      <c r="Q64" s="1284"/>
      <c r="R64" s="1284"/>
      <c r="S64" s="1378"/>
    </row>
    <row r="65" spans="1:22" ht="15.75" customHeight="1" x14ac:dyDescent="0.35">
      <c r="A65" s="1379"/>
      <c r="B65" s="1280"/>
      <c r="C65" s="1280"/>
      <c r="D65" s="1280"/>
      <c r="E65" s="1275"/>
      <c r="F65" s="1276"/>
      <c r="G65" s="1276"/>
      <c r="H65" s="1276"/>
      <c r="I65" s="1276"/>
      <c r="J65" s="1277"/>
      <c r="K65" s="1287"/>
      <c r="L65" s="1288"/>
      <c r="M65" s="1282"/>
      <c r="N65" s="1282"/>
      <c r="O65" s="1282"/>
      <c r="P65" s="1282"/>
      <c r="Q65" s="1284"/>
      <c r="R65" s="1284"/>
      <c r="S65" s="1378"/>
      <c r="V65" s="243"/>
    </row>
    <row r="66" spans="1:22" ht="15" customHeight="1" x14ac:dyDescent="0.35">
      <c r="A66" s="1379" t="s">
        <v>543</v>
      </c>
      <c r="B66" s="1280"/>
      <c r="C66" s="1280"/>
      <c r="D66" s="1280"/>
      <c r="E66" s="1266"/>
      <c r="F66" s="1267"/>
      <c r="G66" s="1267"/>
      <c r="H66" s="1267"/>
      <c r="I66" s="1267"/>
      <c r="J66" s="1268"/>
      <c r="K66" s="1289"/>
      <c r="L66" s="1290"/>
      <c r="M66" s="1282"/>
      <c r="N66" s="1282"/>
      <c r="O66" s="1282"/>
      <c r="P66" s="1282"/>
      <c r="Q66" s="1284"/>
      <c r="R66" s="1284"/>
      <c r="S66" s="1378"/>
      <c r="V66" s="243"/>
    </row>
    <row r="67" spans="1:22" ht="15" customHeight="1" x14ac:dyDescent="0.35">
      <c r="A67" s="1379"/>
      <c r="B67" s="1280"/>
      <c r="C67" s="1280"/>
      <c r="D67" s="1280"/>
      <c r="E67" s="1266"/>
      <c r="F67" s="1267"/>
      <c r="G67" s="1267"/>
      <c r="H67" s="1267"/>
      <c r="I67" s="1267"/>
      <c r="J67" s="1268"/>
      <c r="K67" s="1289"/>
      <c r="L67" s="1290"/>
      <c r="M67" s="1282"/>
      <c r="N67" s="1282"/>
      <c r="O67" s="1282"/>
      <c r="P67" s="1282"/>
      <c r="Q67" s="1284"/>
      <c r="R67" s="1284"/>
      <c r="S67" s="1378"/>
      <c r="V67" s="243"/>
    </row>
    <row r="68" spans="1:22" ht="15" customHeight="1" x14ac:dyDescent="0.35">
      <c r="A68" s="1379"/>
      <c r="B68" s="1280"/>
      <c r="C68" s="1280"/>
      <c r="D68" s="1280"/>
      <c r="E68" s="1269"/>
      <c r="F68" s="1270"/>
      <c r="G68" s="1270"/>
      <c r="H68" s="1270"/>
      <c r="I68" s="1270"/>
      <c r="J68" s="1271"/>
      <c r="K68" s="1289"/>
      <c r="L68" s="1290"/>
      <c r="M68" s="1282"/>
      <c r="N68" s="1282"/>
      <c r="O68" s="1282"/>
      <c r="P68" s="1282"/>
      <c r="Q68" s="1284"/>
      <c r="R68" s="1284"/>
      <c r="S68" s="1378"/>
      <c r="V68" s="243"/>
    </row>
    <row r="69" spans="1:22" ht="15" customHeight="1" x14ac:dyDescent="0.35">
      <c r="A69" s="1379" t="s">
        <v>611</v>
      </c>
      <c r="B69" s="1280"/>
      <c r="C69" s="1280"/>
      <c r="D69" s="1280"/>
      <c r="E69" s="1272" t="str">
        <f>UPPER(CONCATENATE(L19," ",P19," ",F19," ",I19))</f>
        <v xml:space="preserve">0    0   </v>
      </c>
      <c r="F69" s="1273"/>
      <c r="G69" s="1273"/>
      <c r="H69" s="1273"/>
      <c r="I69" s="1273"/>
      <c r="J69" s="1274"/>
      <c r="K69" s="1289"/>
      <c r="L69" s="1290"/>
      <c r="M69" s="1282"/>
      <c r="N69" s="1282"/>
      <c r="O69" s="1282"/>
      <c r="P69" s="1282"/>
      <c r="Q69" s="1284"/>
      <c r="R69" s="1284"/>
      <c r="S69" s="1378"/>
      <c r="V69" s="243"/>
    </row>
    <row r="70" spans="1:22" ht="15" customHeight="1" x14ac:dyDescent="0.35">
      <c r="A70" s="1379"/>
      <c r="B70" s="1280"/>
      <c r="C70" s="1280"/>
      <c r="D70" s="1280"/>
      <c r="E70" s="1275"/>
      <c r="F70" s="1276"/>
      <c r="G70" s="1276"/>
      <c r="H70" s="1276"/>
      <c r="I70" s="1276"/>
      <c r="J70" s="1277"/>
      <c r="K70" s="1289"/>
      <c r="L70" s="1290"/>
      <c r="M70" s="1282"/>
      <c r="N70" s="1282"/>
      <c r="O70" s="1282"/>
      <c r="P70" s="1282"/>
      <c r="Q70" s="1284"/>
      <c r="R70" s="1284"/>
      <c r="S70" s="1378"/>
      <c r="V70" s="243"/>
    </row>
    <row r="71" spans="1:22" ht="21" customHeight="1" x14ac:dyDescent="0.35">
      <c r="A71" s="1379" t="s">
        <v>543</v>
      </c>
      <c r="B71" s="1280"/>
      <c r="C71" s="1280"/>
      <c r="D71" s="1280"/>
      <c r="E71" s="1266"/>
      <c r="F71" s="1267"/>
      <c r="G71" s="1267"/>
      <c r="H71" s="1267"/>
      <c r="I71" s="1267"/>
      <c r="J71" s="1268"/>
      <c r="K71" s="1289"/>
      <c r="L71" s="1290"/>
      <c r="M71" s="1281" t="s">
        <v>612</v>
      </c>
      <c r="N71" s="1282"/>
      <c r="O71" s="1282"/>
      <c r="P71" s="1282"/>
      <c r="Q71" s="1281" t="s">
        <v>129</v>
      </c>
      <c r="R71" s="1282"/>
      <c r="S71" s="1380"/>
      <c r="V71" s="243"/>
    </row>
    <row r="72" spans="1:22" ht="21.75" customHeight="1" x14ac:dyDescent="0.35">
      <c r="A72" s="1379"/>
      <c r="B72" s="1280"/>
      <c r="C72" s="1280"/>
      <c r="D72" s="1280"/>
      <c r="E72" s="1269"/>
      <c r="F72" s="1270"/>
      <c r="G72" s="1270"/>
      <c r="H72" s="1270"/>
      <c r="I72" s="1270"/>
      <c r="J72" s="1271"/>
      <c r="K72" s="1289"/>
      <c r="L72" s="1290"/>
      <c r="M72" s="1282"/>
      <c r="N72" s="1282"/>
      <c r="O72" s="1282"/>
      <c r="P72" s="1282"/>
      <c r="Q72" s="1282"/>
      <c r="R72" s="1282"/>
      <c r="S72" s="1380"/>
      <c r="V72" s="243"/>
    </row>
    <row r="73" spans="1:22" ht="15" customHeight="1" x14ac:dyDescent="0.35">
      <c r="A73" s="1379" t="s">
        <v>613</v>
      </c>
      <c r="B73" s="1280"/>
      <c r="C73" s="1280"/>
      <c r="D73" s="1280"/>
      <c r="E73" s="1272" t="str">
        <f>IF(C24="NO REQUERIDO","NO REQUERIDO",UPPER(CONCATENATE(L24," ",P24," ",F24," ",I24)))</f>
        <v>NO REQUERIDO</v>
      </c>
      <c r="F73" s="1273"/>
      <c r="G73" s="1273"/>
      <c r="H73" s="1273"/>
      <c r="I73" s="1273"/>
      <c r="J73" s="1274"/>
      <c r="K73" s="1289"/>
      <c r="L73" s="1290"/>
      <c r="M73" s="1282"/>
      <c r="N73" s="1282"/>
      <c r="O73" s="1282"/>
      <c r="P73" s="1282"/>
      <c r="Q73" s="1282"/>
      <c r="R73" s="1282"/>
      <c r="S73" s="1380"/>
      <c r="V73" s="243"/>
    </row>
    <row r="74" spans="1:22" ht="15" customHeight="1" x14ac:dyDescent="0.35">
      <c r="A74" s="1379"/>
      <c r="B74" s="1280"/>
      <c r="C74" s="1280"/>
      <c r="D74" s="1280"/>
      <c r="E74" s="1275"/>
      <c r="F74" s="1276"/>
      <c r="G74" s="1276"/>
      <c r="H74" s="1276"/>
      <c r="I74" s="1276"/>
      <c r="J74" s="1277"/>
      <c r="K74" s="1289"/>
      <c r="L74" s="1290"/>
      <c r="M74" s="1282"/>
      <c r="N74" s="1282"/>
      <c r="O74" s="1282"/>
      <c r="P74" s="1282"/>
      <c r="Q74" s="1282"/>
      <c r="R74" s="1282"/>
      <c r="S74" s="1380"/>
      <c r="V74" s="243"/>
    </row>
    <row r="75" spans="1:22" ht="15" customHeight="1" x14ac:dyDescent="0.35">
      <c r="A75" s="1379" t="s">
        <v>543</v>
      </c>
      <c r="B75" s="1280"/>
      <c r="C75" s="1280"/>
      <c r="D75" s="1280"/>
      <c r="E75" s="1266" t="str">
        <f>IF(E73="NO REQUERIDO","NO REQUERIDO","")</f>
        <v>NO REQUERIDO</v>
      </c>
      <c r="F75" s="1267"/>
      <c r="G75" s="1267"/>
      <c r="H75" s="1267"/>
      <c r="I75" s="1267"/>
      <c r="J75" s="1268"/>
      <c r="K75" s="1289"/>
      <c r="L75" s="1290"/>
      <c r="M75" s="1282"/>
      <c r="N75" s="1282"/>
      <c r="O75" s="1282"/>
      <c r="P75" s="1282"/>
      <c r="Q75" s="1282"/>
      <c r="R75" s="1282"/>
      <c r="S75" s="1380"/>
      <c r="V75" s="243"/>
    </row>
    <row r="76" spans="1:22" ht="15" customHeight="1" x14ac:dyDescent="0.35">
      <c r="A76" s="1379"/>
      <c r="B76" s="1280"/>
      <c r="C76" s="1280"/>
      <c r="D76" s="1280"/>
      <c r="E76" s="1266"/>
      <c r="F76" s="1267"/>
      <c r="G76" s="1267"/>
      <c r="H76" s="1267"/>
      <c r="I76" s="1267"/>
      <c r="J76" s="1268"/>
      <c r="K76" s="1289"/>
      <c r="L76" s="1290"/>
      <c r="M76" s="1282"/>
      <c r="N76" s="1282"/>
      <c r="O76" s="1282"/>
      <c r="P76" s="1282"/>
      <c r="Q76" s="1282"/>
      <c r="R76" s="1282"/>
      <c r="S76" s="1380"/>
      <c r="V76" s="243"/>
    </row>
    <row r="77" spans="1:22" ht="15" customHeight="1" x14ac:dyDescent="0.35">
      <c r="A77" s="1379"/>
      <c r="B77" s="1280"/>
      <c r="C77" s="1280"/>
      <c r="D77" s="1280"/>
      <c r="E77" s="1269"/>
      <c r="F77" s="1270"/>
      <c r="G77" s="1270"/>
      <c r="H77" s="1270"/>
      <c r="I77" s="1270"/>
      <c r="J77" s="1271"/>
      <c r="K77" s="1291"/>
      <c r="L77" s="1292"/>
      <c r="M77" s="1282"/>
      <c r="N77" s="1282"/>
      <c r="O77" s="1282"/>
      <c r="P77" s="1282"/>
      <c r="Q77" s="1282"/>
      <c r="R77" s="1282"/>
      <c r="S77" s="1380"/>
      <c r="V77" s="243"/>
    </row>
    <row r="78" spans="1:22" ht="15.5" hidden="1" x14ac:dyDescent="0.35">
      <c r="U78" s="243"/>
      <c r="V78" s="243"/>
    </row>
    <row r="79" spans="1:22" ht="15" hidden="1" customHeight="1" x14ac:dyDescent="0.35">
      <c r="T79" s="514"/>
      <c r="U79" s="1279"/>
      <c r="V79" s="1279"/>
    </row>
    <row r="80" spans="1:22" ht="28.5" hidden="1" customHeight="1" x14ac:dyDescent="0.35">
      <c r="T80" s="514"/>
      <c r="U80" s="1279"/>
      <c r="V80" s="1279"/>
    </row>
    <row r="81" spans="21:22" ht="15" hidden="1" customHeight="1" x14ac:dyDescent="0.35">
      <c r="U81" s="1279"/>
      <c r="V81" s="1279"/>
    </row>
    <row r="82" spans="21:22" ht="15" hidden="1" customHeight="1" x14ac:dyDescent="0.35">
      <c r="U82" s="1279"/>
      <c r="V82" s="1279"/>
    </row>
    <row r="83" spans="21:22" ht="15.75" hidden="1" customHeight="1" x14ac:dyDescent="0.35">
      <c r="U83" s="1279"/>
      <c r="V83" s="1279"/>
    </row>
    <row r="84" spans="21:22" ht="15" hidden="1" customHeight="1" x14ac:dyDescent="0.35">
      <c r="U84" s="1279"/>
      <c r="V84" s="1279"/>
    </row>
    <row r="85" spans="21:22" ht="15" hidden="1" customHeight="1" x14ac:dyDescent="0.35">
      <c r="U85" s="1279"/>
      <c r="V85" s="1279"/>
    </row>
    <row r="86" spans="21:22" ht="15" hidden="1" customHeight="1" x14ac:dyDescent="0.35"/>
    <row r="93" spans="21:22" ht="15" hidden="1" customHeight="1" x14ac:dyDescent="0.35"/>
    <row r="98" ht="14.5" hidden="1" customHeight="1" x14ac:dyDescent="0.35"/>
    <row r="99" ht="14.5" hidden="1" customHeight="1" x14ac:dyDescent="0.35"/>
    <row r="100" ht="14.5" hidden="1" customHeight="1" x14ac:dyDescent="0.35"/>
    <row r="101" ht="14.5" hidden="1" customHeight="1" x14ac:dyDescent="0.35"/>
  </sheetData>
  <sheetProtection sheet="1" scenarios="1"/>
  <mergeCells count="201">
    <mergeCell ref="U81:V82"/>
    <mergeCell ref="U83:V84"/>
    <mergeCell ref="U85:V85"/>
    <mergeCell ref="Q71:S77"/>
    <mergeCell ref="A73:D74"/>
    <mergeCell ref="A75:D77"/>
    <mergeCell ref="T79:T80"/>
    <mergeCell ref="U79:V80"/>
    <mergeCell ref="K65:L77"/>
    <mergeCell ref="A66:D68"/>
    <mergeCell ref="A69:D70"/>
    <mergeCell ref="A71:D72"/>
    <mergeCell ref="M71:P77"/>
    <mergeCell ref="E64:J65"/>
    <mergeCell ref="E66:J68"/>
    <mergeCell ref="E69:J70"/>
    <mergeCell ref="E71:J72"/>
    <mergeCell ref="E73:J74"/>
    <mergeCell ref="E75:J77"/>
    <mergeCell ref="A59:L59"/>
    <mergeCell ref="A60:L60"/>
    <mergeCell ref="A61:L62"/>
    <mergeCell ref="M61:S62"/>
    <mergeCell ref="A63:L63"/>
    <mergeCell ref="M63:P70"/>
    <mergeCell ref="Q63:S70"/>
    <mergeCell ref="A64:D65"/>
    <mergeCell ref="K64:L64"/>
    <mergeCell ref="S59:S60"/>
    <mergeCell ref="A55:B56"/>
    <mergeCell ref="C55:E56"/>
    <mergeCell ref="F55:L56"/>
    <mergeCell ref="S55:S56"/>
    <mergeCell ref="A57:B58"/>
    <mergeCell ref="C57:E58"/>
    <mergeCell ref="F57:L58"/>
    <mergeCell ref="S57:S58"/>
    <mergeCell ref="A51:B52"/>
    <mergeCell ref="C51:E52"/>
    <mergeCell ref="F51:L52"/>
    <mergeCell ref="S51:S52"/>
    <mergeCell ref="A53:B54"/>
    <mergeCell ref="C53:E54"/>
    <mergeCell ref="F53:L54"/>
    <mergeCell ref="S53:S54"/>
    <mergeCell ref="A48:J48"/>
    <mergeCell ref="K48:S48"/>
    <mergeCell ref="A49:S49"/>
    <mergeCell ref="A50:B50"/>
    <mergeCell ref="C50:E50"/>
    <mergeCell ref="F50:L50"/>
    <mergeCell ref="R42:R43"/>
    <mergeCell ref="S42:S43"/>
    <mergeCell ref="A44:J44"/>
    <mergeCell ref="K44:L44"/>
    <mergeCell ref="A45:F46"/>
    <mergeCell ref="G45:K45"/>
    <mergeCell ref="G46:K46"/>
    <mergeCell ref="S44:S46"/>
    <mergeCell ref="A42:D43"/>
    <mergeCell ref="E42:J43"/>
    <mergeCell ref="K42:L43"/>
    <mergeCell ref="M42:M43"/>
    <mergeCell ref="N42:N43"/>
    <mergeCell ref="O42:O43"/>
    <mergeCell ref="P42:P43"/>
    <mergeCell ref="Q42:Q43"/>
    <mergeCell ref="A47:J47"/>
    <mergeCell ref="K47:S47"/>
    <mergeCell ref="S38:S39"/>
    <mergeCell ref="A40:D41"/>
    <mergeCell ref="E40:J41"/>
    <mergeCell ref="K40:L41"/>
    <mergeCell ref="M40:M41"/>
    <mergeCell ref="N40:N41"/>
    <mergeCell ref="O40:O41"/>
    <mergeCell ref="P40:P41"/>
    <mergeCell ref="Q40:Q41"/>
    <mergeCell ref="R40:R41"/>
    <mergeCell ref="S40:S41"/>
    <mergeCell ref="A38:D39"/>
    <mergeCell ref="E38:J39"/>
    <mergeCell ref="K38:L39"/>
    <mergeCell ref="M38:M39"/>
    <mergeCell ref="N38:N39"/>
    <mergeCell ref="O38:O39"/>
    <mergeCell ref="P38:P39"/>
    <mergeCell ref="Q38:Q39"/>
    <mergeCell ref="R38:R39"/>
    <mergeCell ref="S34:S35"/>
    <mergeCell ref="A36:D37"/>
    <mergeCell ref="E36:J37"/>
    <mergeCell ref="K36:L37"/>
    <mergeCell ref="M36:M37"/>
    <mergeCell ref="N36:N37"/>
    <mergeCell ref="O36:O37"/>
    <mergeCell ref="P36:P37"/>
    <mergeCell ref="Q36:Q37"/>
    <mergeCell ref="R36:R37"/>
    <mergeCell ref="S36:S37"/>
    <mergeCell ref="A34:D35"/>
    <mergeCell ref="E34:J35"/>
    <mergeCell ref="K34:L35"/>
    <mergeCell ref="M34:M35"/>
    <mergeCell ref="N34:N35"/>
    <mergeCell ref="O34:O35"/>
    <mergeCell ref="P34:P35"/>
    <mergeCell ref="Q34:Q35"/>
    <mergeCell ref="R34:R35"/>
    <mergeCell ref="A27:S27"/>
    <mergeCell ref="A28:D33"/>
    <mergeCell ref="E28:J33"/>
    <mergeCell ref="K28:L33"/>
    <mergeCell ref="M28:S29"/>
    <mergeCell ref="S30:S33"/>
    <mergeCell ref="A25:F25"/>
    <mergeCell ref="G25:M25"/>
    <mergeCell ref="N25:O25"/>
    <mergeCell ref="P25:Q25"/>
    <mergeCell ref="R25:S25"/>
    <mergeCell ref="A26:F26"/>
    <mergeCell ref="G26:M26"/>
    <mergeCell ref="N26:O26"/>
    <mergeCell ref="P26:Q26"/>
    <mergeCell ref="R26:S26"/>
    <mergeCell ref="A24:B24"/>
    <mergeCell ref="C24:E24"/>
    <mergeCell ref="F24:H24"/>
    <mergeCell ref="I24:K24"/>
    <mergeCell ref="L24:O24"/>
    <mergeCell ref="P24:S24"/>
    <mergeCell ref="A22:S22"/>
    <mergeCell ref="A23:B23"/>
    <mergeCell ref="C23:E23"/>
    <mergeCell ref="F23:H23"/>
    <mergeCell ref="I23:K23"/>
    <mergeCell ref="L23:O23"/>
    <mergeCell ref="P23:S23"/>
    <mergeCell ref="A20:F20"/>
    <mergeCell ref="G20:M20"/>
    <mergeCell ref="N20:O20"/>
    <mergeCell ref="P20:Q20"/>
    <mergeCell ref="R20:S20"/>
    <mergeCell ref="A21:F21"/>
    <mergeCell ref="G21:M21"/>
    <mergeCell ref="N21:O21"/>
    <mergeCell ref="P21:Q21"/>
    <mergeCell ref="R21:S21"/>
    <mergeCell ref="A19:B19"/>
    <mergeCell ref="C19:E19"/>
    <mergeCell ref="F19:H19"/>
    <mergeCell ref="I19:K19"/>
    <mergeCell ref="L19:O19"/>
    <mergeCell ref="P19:S19"/>
    <mergeCell ref="A17:S17"/>
    <mergeCell ref="A18:B18"/>
    <mergeCell ref="C18:E18"/>
    <mergeCell ref="F18:H18"/>
    <mergeCell ref="I18:K18"/>
    <mergeCell ref="L18:O18"/>
    <mergeCell ref="P18:S18"/>
    <mergeCell ref="A13:H13"/>
    <mergeCell ref="I13:S13"/>
    <mergeCell ref="A14:H14"/>
    <mergeCell ref="I14:S14"/>
    <mergeCell ref="A15:E15"/>
    <mergeCell ref="F15:G15"/>
    <mergeCell ref="A16:E16"/>
    <mergeCell ref="F16:G16"/>
    <mergeCell ref="I15:K16"/>
    <mergeCell ref="L15:S16"/>
    <mergeCell ref="A12:B12"/>
    <mergeCell ref="C12:E12"/>
    <mergeCell ref="F12:H12"/>
    <mergeCell ref="I12:K12"/>
    <mergeCell ref="L12:O12"/>
    <mergeCell ref="P12:S12"/>
    <mergeCell ref="A10:S10"/>
    <mergeCell ref="A11:B11"/>
    <mergeCell ref="C11:E11"/>
    <mergeCell ref="F11:H11"/>
    <mergeCell ref="I11:K11"/>
    <mergeCell ref="L11:O11"/>
    <mergeCell ref="P11:S11"/>
    <mergeCell ref="J6:K6"/>
    <mergeCell ref="L6:M6"/>
    <mergeCell ref="N6:O6"/>
    <mergeCell ref="E7:O7"/>
    <mergeCell ref="A8:D9"/>
    <mergeCell ref="H8:I9"/>
    <mergeCell ref="M8:P9"/>
    <mergeCell ref="A1:D6"/>
    <mergeCell ref="E1:O2"/>
    <mergeCell ref="P1:S7"/>
    <mergeCell ref="E3:O4"/>
    <mergeCell ref="E5:G6"/>
    <mergeCell ref="H5:I5"/>
    <mergeCell ref="J5:K5"/>
    <mergeCell ref="L5:M5"/>
    <mergeCell ref="N5:O5"/>
    <mergeCell ref="H6:I6"/>
  </mergeCells>
  <conditionalFormatting sqref="L45">
    <cfRule type="containsText" dxfId="36" priority="4" operator="containsText" text="No Aplica">
      <formula>NOT(ISERROR(SEARCH("No Aplica",L45)))</formula>
    </cfRule>
  </conditionalFormatting>
  <conditionalFormatting sqref="K44:L44">
    <cfRule type="containsText" dxfId="35" priority="1" operator="containsText" text="MÍNIMO TRES (03) COMPROMISOS">
      <formula>NOT(ISERROR(SEARCH("MÍNIMO TRES (03) COMPROMISOS",K44)))</formula>
    </cfRule>
    <cfRule type="containsText" dxfId="34" priority="2" operator="containsText" text="MENOR">
      <formula>NOT(ISERROR(SEARCH("MENOR",K44)))</formula>
    </cfRule>
    <cfRule type="containsText" dxfId="33" priority="3" operator="containsText" text="MAYOR">
      <formula>NOT(ISERROR(SEARCH("MAYOR",K44)))</formula>
    </cfRule>
  </conditionalFormatting>
  <dataValidations count="8">
    <dataValidation type="list" allowBlank="1" showInputMessage="1" showErrorMessage="1" sqref="A53 A55 A57" xr:uid="{00000000-0002-0000-0A00-000000000000}">
      <formula1>$A$221:$A$242</formula1>
    </dataValidation>
    <dataValidation type="custom" allowBlank="1" showInputMessage="1" showErrorMessage="1" sqref="M34:M46 M51:M60" xr:uid="{00000000-0002-0000-0A00-000001000000}">
      <formula1>""""""</formula1>
    </dataValidation>
    <dataValidation type="custom" allowBlank="1" showInputMessage="1" showErrorMessage="1" sqref="R32" xr:uid="{00000000-0002-0000-0A00-000002000000}">
      <formula1>AND(COUNTA(N33:Q33)=4,R32&gt;Q33)=TRUE</formula1>
    </dataValidation>
    <dataValidation type="custom" allowBlank="1" showInputMessage="1" showErrorMessage="1" sqref="Q32" xr:uid="{00000000-0002-0000-0A00-000003000000}">
      <formula1>AND(COUNTA(N33:P33)=3,Q32&gt;P33)=TRUE</formula1>
    </dataValidation>
    <dataValidation type="custom" allowBlank="1" showInputMessage="1" showErrorMessage="1" sqref="P32" xr:uid="{00000000-0002-0000-0A00-000004000000}">
      <formula1>AND(COUNTA(N33:O33)=2,P32&gt;O33)=TRUE</formula1>
    </dataValidation>
    <dataValidation type="custom" allowBlank="1" showInputMessage="1" showErrorMessage="1" sqref="O32" xr:uid="{00000000-0002-0000-0A00-000005000000}">
      <formula1>AND(COUNTA(N33)=1,O32&gt;N33)=TRUE</formula1>
    </dataValidation>
    <dataValidation type="date" operator="greaterThan" allowBlank="1" showInputMessage="1" showErrorMessage="1" sqref="N33:R33" xr:uid="{00000000-0002-0000-0A00-000006000000}">
      <formula1>N32+30</formula1>
    </dataValidation>
    <dataValidation type="whole" operator="greaterThan" allowBlank="1" showInputMessage="1" showErrorMessage="1" sqref="N45:R45" xr:uid="{00000000-0002-0000-0A00-000007000000}">
      <formula1>30</formula1>
    </dataValidation>
  </dataValidations>
  <hyperlinks>
    <hyperlink ref="M63:P70" location="'F1. INF. GENERAL'!A1" display="F1. INF. GENERAL" xr:uid="{00000000-0004-0000-0A00-000000000000}"/>
    <hyperlink ref="Q63:S70" location="'F3. EVIDENCIAS'!A1" display="F3. EVIDENCIAS" xr:uid="{00000000-0004-0000-0A00-000001000000}"/>
    <hyperlink ref="Q71:S77" location="'F7. PLAN DE MEJORAMIENTO'!A1" display="F7. PLAN DE MEJORAMIENTO" xr:uid="{00000000-0004-0000-0A00-000002000000}"/>
    <hyperlink ref="M71:P77" location="'F4. CALF. COM. COMPORT.'!A1" display="F4. CALF. COM. COMPORT." xr:uid="{00000000-0004-0000-0A00-000003000000}"/>
  </hyperlinks>
  <printOptions horizontalCentered="1"/>
  <pageMargins left="0.39370078740157483" right="0.39370078740157483" top="0.39370078740157483" bottom="0.39370078740157483" header="0.31496062992125984" footer="0.31496062992125984"/>
  <pageSetup scale="41" orientation="portrait" horizontalDpi="4294967293"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0A00-000008000000}">
          <x14:formula1>
            <xm:f>Hoja4!$B$220:$B$250</xm:f>
          </x14:formula1>
          <xm:sqref>A51</xm:sqref>
        </x14:dataValidation>
        <x14:dataValidation type="list" allowBlank="1" showInputMessage="1" showErrorMessage="1" xr:uid="{00000000-0002-0000-0A00-000009000000}">
          <x14:formula1>
            <xm:f>Hoja4!$W$10:$W$19</xm:f>
          </x14:formula1>
          <xm:sqref>R81:S91</xm:sqref>
        </x14:dataValidation>
        <x14:dataValidation type="list" allowBlank="1" showInputMessage="1" showErrorMessage="1" xr:uid="{00000000-0002-0000-0A00-00000A000000}">
          <x14:formula1>
            <xm:f>Hoja4!$W$10:$W$109</xm:f>
          </x14:formula1>
          <xm:sqref>P89:Q91</xm:sqref>
        </x14:dataValidation>
        <x14:dataValidation type="list" allowBlank="1" showInputMessage="1" showErrorMessage="1" xr:uid="{00000000-0002-0000-0A00-00000B000000}">
          <x14:formula1>
            <xm:f>Hoja4!$J$3:$J$36</xm:f>
          </x14:formula1>
          <xm:sqref>G9 L9 S9</xm:sqref>
        </x14:dataValidation>
        <x14:dataValidation type="list" allowBlank="1" showInputMessage="1" showErrorMessage="1" promptTitle="Dias" xr:uid="{00000000-0002-0000-0A00-00000C000000}">
          <x14:formula1>
            <xm:f>Hoja4!$H$3:$H$33</xm:f>
          </x14:formula1>
          <xm:sqref>J9 Q9 E9</xm:sqref>
        </x14:dataValidation>
        <x14:dataValidation type="list" allowBlank="1" showInputMessage="1" showErrorMessage="1" xr:uid="{00000000-0002-0000-0A00-00000D000000}">
          <x14:formula1>
            <xm:f>Hoja4!$E$3:$E$14</xm:f>
          </x14:formula1>
          <xm:sqref>F9 R9 K9</xm:sqref>
        </x14:dataValidation>
        <x14:dataValidation type="list" allowBlank="1" showInputMessage="1" showErrorMessage="1" xr:uid="{00000000-0002-0000-0A00-00000E000000}">
          <x14:formula1>
            <xm:f>IF(COUNTA(N34:Q34)=4,Hoja4!$N$1:$N$101,"")</xm:f>
          </x14:formula1>
          <xm:sqref>R34:R43</xm:sqref>
        </x14:dataValidation>
        <x14:dataValidation type="list" allowBlank="1" showInputMessage="1" showErrorMessage="1" xr:uid="{00000000-0002-0000-0A00-00000F000000}">
          <x14:formula1>
            <xm:f>IF(COUNTA(N34:P34)=3,Hoja4!$N$1:$N$101,"")</xm:f>
          </x14:formula1>
          <xm:sqref>Q34:Q43</xm:sqref>
        </x14:dataValidation>
        <x14:dataValidation type="list" allowBlank="1" showInputMessage="1" showErrorMessage="1" xr:uid="{00000000-0002-0000-0A00-000010000000}">
          <x14:formula1>
            <xm:f>IF(COUNTA(N34:O34)=2,Hoja4!$N$1:$N$101,"")</xm:f>
          </x14:formula1>
          <xm:sqref>P34:P43</xm:sqref>
        </x14:dataValidation>
        <x14:dataValidation type="list" allowBlank="1" showInputMessage="1" showErrorMessage="1" xr:uid="{00000000-0002-0000-0A00-000011000000}">
          <x14:formula1>
            <xm:f>IF(COUNTA(N34)=1,Hoja4!$N$1:$N$101,"")</xm:f>
          </x14:formula1>
          <xm:sqref>O34:O43</xm:sqref>
        </x14:dataValidation>
        <x14:dataValidation type="list" allowBlank="1" showInputMessage="1" showErrorMessage="1" xr:uid="{00000000-0002-0000-0A00-000012000000}">
          <x14:formula1>
            <xm:f>Hoja4!$N$1:$N$101</xm:f>
          </x14:formula1>
          <xm:sqref>N34:N43</xm:sqref>
        </x14:dataValidation>
        <x14:dataValidation type="list" allowBlank="1" showInputMessage="1" showErrorMessage="1" xr:uid="{00000000-0002-0000-0A00-000013000000}">
          <x14:formula1>
            <xm:f>IF(COUNTA(N51)=1,Hoja4!$A$255:$A$258,"")</xm:f>
          </x14:formula1>
          <xm:sqref>O51 O53 O55 O57</xm:sqref>
        </x14:dataValidation>
        <x14:dataValidation type="list" allowBlank="1" showInputMessage="1" showErrorMessage="1" xr:uid="{00000000-0002-0000-0A00-000014000000}">
          <x14:formula1>
            <xm:f>Hoja4!$A$255:$A$258</xm:f>
          </x14:formula1>
          <xm:sqref>N51 N53 N55 N57</xm:sqref>
        </x14:dataValidation>
        <x14:dataValidation type="list" allowBlank="1" showInputMessage="1" showErrorMessage="1" xr:uid="{00000000-0002-0000-0A00-000015000000}">
          <x14:formula1>
            <xm:f>IF(COUNTA(N51:Q51)=4,Hoja4!$A$255:$A$258,"")</xm:f>
          </x14:formula1>
          <xm:sqref>R51 R53 R55 R57</xm:sqref>
        </x14:dataValidation>
        <x14:dataValidation type="list" allowBlank="1" showInputMessage="1" showErrorMessage="1" xr:uid="{00000000-0002-0000-0A00-000016000000}">
          <x14:formula1>
            <xm:f>IF(COUNTA(N51:O51)=2,Hoja4!$A$255:$A$258,"")</xm:f>
          </x14:formula1>
          <xm:sqref>P51 P53 P55 P57</xm:sqref>
        </x14:dataValidation>
        <x14:dataValidation type="list" allowBlank="1" showInputMessage="1" showErrorMessage="1" xr:uid="{00000000-0002-0000-0A00-000017000000}">
          <x14:formula1>
            <xm:f>IF(COUNTA(N51:P51)=3,Hoja4!$A$255:$A$258,"")</xm:f>
          </x14:formula1>
          <xm:sqref>Q51 Q53 Q55 Q57</xm:sqref>
        </x14:dataValidation>
        <x14:dataValidation type="list" allowBlank="1" showInputMessage="1" showErrorMessage="1" xr:uid="{00000000-0002-0000-0A00-000018000000}">
          <x14:formula1>
            <xm:f>Hoja4!$W$40:$W$378</xm:f>
          </x14:formula1>
          <xm:sqref>N89:O91</xm:sqref>
        </x14:dataValidation>
        <x14:dataValidation type="list" allowBlank="1" showInputMessage="1" showErrorMessage="1" xr:uid="{00000000-0002-0000-0A00-000019000000}">
          <x14:formula1>
            <xm:f>Hoja4!$A$512:$A$517</xm:f>
          </x14:formula1>
          <xm:sqref>N31:R31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pageSetUpPr fitToPage="1"/>
  </sheetPr>
  <dimension ref="A1:XAV1602"/>
  <sheetViews>
    <sheetView showGridLines="0" zoomScale="85" zoomScaleNormal="85" workbookViewId="0">
      <selection activeCell="Q9" sqref="Q9:S9"/>
    </sheetView>
  </sheetViews>
  <sheetFormatPr baseColWidth="10" defaultColWidth="0" defaultRowHeight="14.5" zeroHeight="1" x14ac:dyDescent="0.35"/>
  <cols>
    <col min="1" max="1" width="11.453125" customWidth="1"/>
    <col min="2" max="2" width="14" customWidth="1"/>
    <col min="3" max="4" width="11.453125" customWidth="1"/>
    <col min="5" max="5" width="12.54296875" customWidth="1"/>
    <col min="6" max="7" width="11.453125" customWidth="1"/>
    <col min="8" max="8" width="18" customWidth="1"/>
    <col min="9" max="9" width="21.26953125" customWidth="1"/>
    <col min="10" max="10" width="11.54296875" customWidth="1"/>
    <col min="11" max="11" width="15.81640625" customWidth="1"/>
    <col min="12" max="12" width="19.1796875" customWidth="1"/>
    <col min="13" max="13" width="16.7265625" customWidth="1"/>
    <col min="14" max="14" width="12" customWidth="1"/>
    <col min="15" max="15" width="11.81640625" customWidth="1"/>
    <col min="16" max="16" width="19.1796875" customWidth="1"/>
    <col min="17" max="17" width="16.7265625" customWidth="1"/>
    <col min="18" max="18" width="10.26953125" customWidth="1"/>
    <col min="19" max="19" width="12" customWidth="1"/>
    <col min="20" max="20" width="0.81640625" customWidth="1"/>
    <col min="16273" max="16384" width="11.453125" hidden="1"/>
  </cols>
  <sheetData>
    <row r="1" spans="1:16272" x14ac:dyDescent="0.35"/>
    <row r="2" spans="1:16272" ht="25.5" customHeight="1" x14ac:dyDescent="0.35">
      <c r="A2" s="294"/>
      <c r="B2" s="294"/>
      <c r="C2" s="294"/>
      <c r="D2" s="294"/>
      <c r="E2" s="297" t="s">
        <v>616</v>
      </c>
      <c r="F2" s="297"/>
      <c r="G2" s="297"/>
      <c r="H2" s="297"/>
      <c r="I2" s="297"/>
      <c r="J2" s="297"/>
      <c r="K2" s="297"/>
      <c r="L2" s="297"/>
      <c r="M2" s="297"/>
      <c r="N2" s="297"/>
      <c r="O2" s="297"/>
      <c r="P2" s="581" t="s">
        <v>421</v>
      </c>
      <c r="Q2" s="301"/>
      <c r="R2" s="301"/>
      <c r="S2" s="301"/>
    </row>
    <row r="3" spans="1:16272" ht="15" customHeight="1" x14ac:dyDescent="0.35">
      <c r="A3" s="294"/>
      <c r="B3" s="294"/>
      <c r="C3" s="294"/>
      <c r="D3" s="294"/>
      <c r="E3" s="297"/>
      <c r="F3" s="297"/>
      <c r="G3" s="297"/>
      <c r="H3" s="297"/>
      <c r="I3" s="297"/>
      <c r="J3" s="297"/>
      <c r="K3" s="297"/>
      <c r="L3" s="297"/>
      <c r="M3" s="297"/>
      <c r="N3" s="297"/>
      <c r="O3" s="297"/>
      <c r="P3" s="301"/>
      <c r="Q3" s="301"/>
      <c r="R3" s="301"/>
      <c r="S3" s="301"/>
    </row>
    <row r="4" spans="1:16272" ht="10.5" customHeight="1" x14ac:dyDescent="0.35">
      <c r="A4" s="294"/>
      <c r="B4" s="294"/>
      <c r="C4" s="294"/>
      <c r="D4" s="294"/>
      <c r="E4" s="303" t="s">
        <v>617</v>
      </c>
      <c r="F4" s="303"/>
      <c r="G4" s="303"/>
      <c r="H4" s="303"/>
      <c r="I4" s="303"/>
      <c r="J4" s="303"/>
      <c r="K4" s="303"/>
      <c r="L4" s="303"/>
      <c r="M4" s="303"/>
      <c r="N4" s="303"/>
      <c r="O4" s="303"/>
      <c r="P4" s="301"/>
      <c r="Q4" s="301"/>
      <c r="R4" s="301"/>
      <c r="S4" s="301"/>
    </row>
    <row r="5" spans="1:16272" ht="11.25" customHeight="1" x14ac:dyDescent="0.35">
      <c r="A5" s="294"/>
      <c r="B5" s="294"/>
      <c r="C5" s="294"/>
      <c r="D5" s="294"/>
      <c r="E5" s="303"/>
      <c r="F5" s="303"/>
      <c r="G5" s="303"/>
      <c r="H5" s="303"/>
      <c r="I5" s="303"/>
      <c r="J5" s="303"/>
      <c r="K5" s="303"/>
      <c r="L5" s="303"/>
      <c r="M5" s="303"/>
      <c r="N5" s="303"/>
      <c r="O5" s="303"/>
      <c r="P5" s="301"/>
      <c r="Q5" s="301"/>
      <c r="R5" s="301"/>
      <c r="S5" s="301"/>
    </row>
    <row r="6" spans="1:16272" ht="15" customHeight="1" x14ac:dyDescent="0.35">
      <c r="A6" s="294"/>
      <c r="B6" s="294"/>
      <c r="C6" s="294"/>
      <c r="D6" s="294"/>
      <c r="E6" s="304" t="s">
        <v>53</v>
      </c>
      <c r="F6" s="304"/>
      <c r="G6" s="304"/>
      <c r="H6" s="305" t="s">
        <v>54</v>
      </c>
      <c r="I6" s="305"/>
      <c r="J6" s="307" t="s">
        <v>618</v>
      </c>
      <c r="K6" s="307"/>
      <c r="L6" s="305" t="s">
        <v>56</v>
      </c>
      <c r="M6" s="305"/>
      <c r="N6" s="307" t="s">
        <v>57</v>
      </c>
      <c r="O6" s="307"/>
      <c r="P6" s="301"/>
      <c r="Q6" s="301"/>
      <c r="R6" s="301"/>
      <c r="S6" s="301"/>
    </row>
    <row r="7" spans="1:16272" ht="15" customHeight="1" thickBot="1" x14ac:dyDescent="0.4">
      <c r="A7" s="294"/>
      <c r="B7" s="294"/>
      <c r="C7" s="294"/>
      <c r="D7" s="294"/>
      <c r="E7" s="304"/>
      <c r="F7" s="304"/>
      <c r="G7" s="304"/>
      <c r="H7" s="305" t="s">
        <v>58</v>
      </c>
      <c r="I7" s="305"/>
      <c r="J7" s="306">
        <v>42731</v>
      </c>
      <c r="K7" s="307"/>
      <c r="L7" s="305" t="s">
        <v>59</v>
      </c>
      <c r="M7" s="305"/>
      <c r="N7" s="525" t="s">
        <v>60</v>
      </c>
      <c r="O7" s="525"/>
      <c r="P7" s="301"/>
      <c r="Q7" s="301"/>
      <c r="R7" s="301"/>
      <c r="S7" s="301"/>
    </row>
    <row r="8" spans="1:16272" s="24" customFormat="1" ht="16.5" customHeight="1" thickBot="1" x14ac:dyDescent="0.4">
      <c r="A8" s="305" t="s">
        <v>61</v>
      </c>
      <c r="B8" s="323"/>
      <c r="C8" s="323"/>
      <c r="D8" s="323"/>
      <c r="E8" s="225" t="s">
        <v>62</v>
      </c>
      <c r="F8" s="225" t="s">
        <v>63</v>
      </c>
      <c r="G8" s="225" t="s">
        <v>64</v>
      </c>
      <c r="H8" s="326" t="s">
        <v>65</v>
      </c>
      <c r="I8" s="327"/>
      <c r="J8" s="225" t="s">
        <v>62</v>
      </c>
      <c r="K8" s="225" t="s">
        <v>63</v>
      </c>
      <c r="L8" s="225" t="s">
        <v>64</v>
      </c>
      <c r="M8" s="328" t="s">
        <v>619</v>
      </c>
      <c r="N8" s="329"/>
      <c r="O8" s="329"/>
      <c r="P8" s="330"/>
      <c r="Q8" s="225" t="s">
        <v>62</v>
      </c>
      <c r="R8" s="225" t="s">
        <v>63</v>
      </c>
      <c r="S8" s="225" t="s">
        <v>64</v>
      </c>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row>
    <row r="9" spans="1:16272" s="24" customFormat="1" ht="16" thickBot="1" x14ac:dyDescent="0.4">
      <c r="A9" s="325"/>
      <c r="B9" s="325"/>
      <c r="C9" s="325"/>
      <c r="D9" s="325"/>
      <c r="E9" s="68"/>
      <c r="F9" s="68"/>
      <c r="G9" s="68"/>
      <c r="H9" s="326"/>
      <c r="I9" s="327"/>
      <c r="J9" s="68"/>
      <c r="K9" s="68"/>
      <c r="L9" s="68"/>
      <c r="M9" s="331"/>
      <c r="N9" s="332"/>
      <c r="O9" s="332"/>
      <c r="P9" s="333"/>
      <c r="Q9" s="68"/>
      <c r="R9" s="68"/>
      <c r="S9" s="68"/>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row>
    <row r="10" spans="1:16272" s="2" customFormat="1" ht="27" customHeight="1" thickBot="1" x14ac:dyDescent="0.4">
      <c r="A10" s="334" t="s">
        <v>67</v>
      </c>
      <c r="B10" s="335"/>
      <c r="C10" s="335"/>
      <c r="D10" s="335"/>
      <c r="E10" s="335"/>
      <c r="F10" s="335"/>
      <c r="G10" s="335"/>
      <c r="H10" s="335"/>
      <c r="I10" s="335"/>
      <c r="J10" s="335"/>
      <c r="K10" s="335"/>
      <c r="L10" s="335"/>
      <c r="M10" s="335"/>
      <c r="N10" s="335"/>
      <c r="O10" s="335"/>
      <c r="P10" s="335"/>
      <c r="Q10" s="335"/>
      <c r="R10" s="335"/>
      <c r="S10" s="336"/>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row>
    <row r="11" spans="1:16272" s="2" customFormat="1" thickBot="1" x14ac:dyDescent="0.4">
      <c r="A11" s="337" t="s">
        <v>68</v>
      </c>
      <c r="B11" s="338"/>
      <c r="C11" s="337" t="s">
        <v>69</v>
      </c>
      <c r="D11" s="339"/>
      <c r="E11" s="338"/>
      <c r="F11" s="337" t="s">
        <v>70</v>
      </c>
      <c r="G11" s="339"/>
      <c r="H11" s="338"/>
      <c r="I11" s="337" t="s">
        <v>71</v>
      </c>
      <c r="J11" s="339"/>
      <c r="K11" s="338"/>
      <c r="L11" s="337" t="s">
        <v>72</v>
      </c>
      <c r="M11" s="339"/>
      <c r="N11" s="339"/>
      <c r="O11" s="338"/>
      <c r="P11" s="337" t="s">
        <v>73</v>
      </c>
      <c r="Q11" s="339"/>
      <c r="R11" s="339"/>
      <c r="S11" s="338"/>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row>
    <row r="12" spans="1:16272" s="8" customFormat="1" thickBot="1" x14ac:dyDescent="0.4">
      <c r="A12" s="968" t="str">
        <f>'F2. COMP. LAB Y COM COMPOR'!A13:B13</f>
        <v>CEDULA DE CIUDADANIA</v>
      </c>
      <c r="B12" s="969"/>
      <c r="C12" s="1158">
        <f>'F2. COMP. LAB Y COM COMPOR'!C13:E13</f>
        <v>0</v>
      </c>
      <c r="D12" s="1159"/>
      <c r="E12" s="1160"/>
      <c r="F12" s="965">
        <f>'F2. COMP. LAB Y COM COMPOR'!F13:H13</f>
        <v>0</v>
      </c>
      <c r="G12" s="966"/>
      <c r="H12" s="967"/>
      <c r="I12" s="1163">
        <f>'F2. COMP. LAB Y COM COMPOR'!I13:K13</f>
        <v>0</v>
      </c>
      <c r="J12" s="1161"/>
      <c r="K12" s="1162"/>
      <c r="L12" s="1163">
        <f>'F2. COMP. LAB Y COM COMPOR'!L13:O13</f>
        <v>0</v>
      </c>
      <c r="M12" s="1161"/>
      <c r="N12" s="1161"/>
      <c r="O12" s="1162"/>
      <c r="P12" s="1163">
        <f>'F2. COMP. LAB Y COM COMPOR'!P13:S13</f>
        <v>0</v>
      </c>
      <c r="Q12" s="1161"/>
      <c r="R12" s="1161"/>
      <c r="S12" s="1162"/>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row>
    <row r="13" spans="1:16272" s="4" customFormat="1" thickBot="1" x14ac:dyDescent="0.4">
      <c r="A13" s="337" t="s">
        <v>74</v>
      </c>
      <c r="B13" s="339"/>
      <c r="C13" s="339"/>
      <c r="D13" s="339"/>
      <c r="E13" s="339"/>
      <c r="F13" s="339"/>
      <c r="G13" s="339"/>
      <c r="H13" s="339"/>
      <c r="I13" s="337" t="s">
        <v>75</v>
      </c>
      <c r="J13" s="339"/>
      <c r="K13" s="339"/>
      <c r="L13" s="339"/>
      <c r="M13" s="339"/>
      <c r="N13" s="339"/>
      <c r="O13" s="339"/>
      <c r="P13" s="339"/>
      <c r="Q13" s="339"/>
      <c r="R13" s="339"/>
      <c r="S13" s="338"/>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2"/>
      <c r="CH13" s="2"/>
      <c r="CI13" s="2"/>
      <c r="CJ13" s="2"/>
      <c r="CK13" s="2"/>
      <c r="CL13" s="2"/>
      <c r="CM13" s="2"/>
      <c r="CN13" s="2"/>
      <c r="CO13" s="2"/>
      <c r="CP13" s="2"/>
      <c r="CQ13" s="2"/>
      <c r="CR13" s="2"/>
      <c r="CS13" s="2"/>
      <c r="CT13" s="2"/>
      <c r="CU13" s="2"/>
      <c r="CV13" s="2"/>
    </row>
    <row r="14" spans="1:16272" s="27" customFormat="1" thickBot="1" x14ac:dyDescent="0.4">
      <c r="A14" s="316">
        <f>'F2. COMP. LAB Y COM COMPOR'!A15:H15</f>
        <v>0</v>
      </c>
      <c r="B14" s="317"/>
      <c r="C14" s="317"/>
      <c r="D14" s="317"/>
      <c r="E14" s="317"/>
      <c r="F14" s="320"/>
      <c r="G14" s="320"/>
      <c r="H14" s="317"/>
      <c r="I14" s="344" t="str">
        <f>'F2. COMP. LAB Y COM COMPOR'!I15:S15</f>
        <v>ddd</v>
      </c>
      <c r="J14" s="345"/>
      <c r="K14" s="345"/>
      <c r="L14" s="345"/>
      <c r="M14" s="345"/>
      <c r="N14" s="345"/>
      <c r="O14" s="345"/>
      <c r="P14" s="345"/>
      <c r="Q14" s="345"/>
      <c r="R14" s="345"/>
      <c r="S14" s="34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row>
    <row r="15" spans="1:16272" s="27" customFormat="1" ht="15.75" customHeight="1" thickBot="1" x14ac:dyDescent="0.4">
      <c r="A15" s="337" t="s">
        <v>76</v>
      </c>
      <c r="B15" s="339"/>
      <c r="C15" s="339"/>
      <c r="D15" s="339"/>
      <c r="E15" s="339"/>
      <c r="F15" s="337" t="s">
        <v>77</v>
      </c>
      <c r="G15" s="338"/>
      <c r="H15" s="221" t="s">
        <v>78</v>
      </c>
      <c r="I15" s="349" t="str">
        <f>'F2. COMP. LAB Y COM COMPOR'!I16</f>
        <v>Propósito del empleo:</v>
      </c>
      <c r="J15" s="351"/>
      <c r="K15" s="1185">
        <f>'F2. COMP. LAB Y COM COMPOR'!J16</f>
        <v>0</v>
      </c>
      <c r="L15" s="1186"/>
      <c r="M15" s="1186"/>
      <c r="N15" s="1186"/>
      <c r="O15" s="1186"/>
      <c r="P15" s="1186"/>
      <c r="Q15" s="1186"/>
      <c r="R15" s="1186"/>
      <c r="S15" s="1187"/>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row>
    <row r="16" spans="1:16272" s="28" customFormat="1" thickBot="1" x14ac:dyDescent="0.4">
      <c r="A16" s="962" t="str">
        <f>'F2. COMP. LAB Y COM COMPOR'!A17:E17</f>
        <v>DIRECTIVO</v>
      </c>
      <c r="B16" s="963"/>
      <c r="C16" s="963"/>
      <c r="D16" s="963"/>
      <c r="E16" s="963"/>
      <c r="F16" s="962">
        <f>'F2. COMP. LAB Y COM COMPOR'!F17:G17</f>
        <v>0</v>
      </c>
      <c r="G16" s="964"/>
      <c r="H16" s="238">
        <f>'F2. COMP. LAB Y COM COMPOR'!H17</f>
        <v>0</v>
      </c>
      <c r="I16" s="340"/>
      <c r="J16" s="342"/>
      <c r="K16" s="962"/>
      <c r="L16" s="963"/>
      <c r="M16" s="963"/>
      <c r="N16" s="963"/>
      <c r="O16" s="963"/>
      <c r="P16" s="963"/>
      <c r="Q16" s="963"/>
      <c r="R16" s="963"/>
      <c r="S16" s="964"/>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row>
    <row r="17" spans="1:100" s="2" customFormat="1" ht="18.5" thickBot="1" x14ac:dyDescent="0.4">
      <c r="A17" s="334" t="s">
        <v>79</v>
      </c>
      <c r="B17" s="335"/>
      <c r="C17" s="335"/>
      <c r="D17" s="335"/>
      <c r="E17" s="335"/>
      <c r="F17" s="335"/>
      <c r="G17" s="335"/>
      <c r="H17" s="335"/>
      <c r="I17" s="335"/>
      <c r="J17" s="335"/>
      <c r="K17" s="335"/>
      <c r="L17" s="335"/>
      <c r="M17" s="335"/>
      <c r="N17" s="335"/>
      <c r="O17" s="335"/>
      <c r="P17" s="335"/>
      <c r="Q17" s="335"/>
      <c r="R17" s="335"/>
      <c r="S17" s="336"/>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row>
    <row r="18" spans="1:100" s="2" customFormat="1" thickBot="1" x14ac:dyDescent="0.4">
      <c r="A18" s="337" t="s">
        <v>80</v>
      </c>
      <c r="B18" s="338"/>
      <c r="C18" s="337" t="s">
        <v>69</v>
      </c>
      <c r="D18" s="339"/>
      <c r="E18" s="338"/>
      <c r="F18" s="337" t="s">
        <v>70</v>
      </c>
      <c r="G18" s="339"/>
      <c r="H18" s="338"/>
      <c r="I18" s="337" t="s">
        <v>71</v>
      </c>
      <c r="J18" s="339"/>
      <c r="K18" s="338"/>
      <c r="L18" s="337" t="s">
        <v>72</v>
      </c>
      <c r="M18" s="339"/>
      <c r="N18" s="339"/>
      <c r="O18" s="338"/>
      <c r="P18" s="337" t="s">
        <v>73</v>
      </c>
      <c r="Q18" s="339"/>
      <c r="R18" s="339"/>
      <c r="S18" s="338"/>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row>
    <row r="19" spans="1:100" s="8" customFormat="1" thickBot="1" x14ac:dyDescent="0.4">
      <c r="A19" s="965" t="str">
        <f>'F2. COMP. LAB Y COM COMPOR'!A20:B20</f>
        <v>CEDULA DE CIUDADANIA</v>
      </c>
      <c r="B19" s="967"/>
      <c r="C19" s="1158">
        <f>'F2. COMP. LAB Y COM COMPOR'!C20:E20</f>
        <v>0</v>
      </c>
      <c r="D19" s="1159"/>
      <c r="E19" s="1160"/>
      <c r="F19" s="965">
        <f>'F2. COMP. LAB Y COM COMPOR'!F20:H20</f>
        <v>0</v>
      </c>
      <c r="G19" s="966"/>
      <c r="H19" s="967"/>
      <c r="I19" s="1163" t="str">
        <f>'F2. COMP. LAB Y COM COMPOR'!I20:K20</f>
        <v xml:space="preserve">  </v>
      </c>
      <c r="J19" s="1161"/>
      <c r="K19" s="1162"/>
      <c r="L19" s="1163">
        <f>'F2. COMP. LAB Y COM COMPOR'!L20:O20</f>
        <v>0</v>
      </c>
      <c r="M19" s="1161"/>
      <c r="N19" s="1161"/>
      <c r="O19" s="1162"/>
      <c r="P19" s="965" t="str">
        <f>'F2. COMP. LAB Y COM COMPOR'!P20:S20</f>
        <v xml:space="preserve">  </v>
      </c>
      <c r="Q19" s="966"/>
      <c r="R19" s="966"/>
      <c r="S19" s="967"/>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row>
    <row r="20" spans="1:100" s="4" customFormat="1" thickBot="1" x14ac:dyDescent="0.4">
      <c r="A20" s="610" t="s">
        <v>81</v>
      </c>
      <c r="B20" s="356"/>
      <c r="C20" s="320"/>
      <c r="D20" s="320"/>
      <c r="E20" s="320"/>
      <c r="F20" s="320"/>
      <c r="G20" s="319" t="s">
        <v>75</v>
      </c>
      <c r="H20" s="320"/>
      <c r="I20" s="339"/>
      <c r="J20" s="339"/>
      <c r="K20" s="339"/>
      <c r="L20" s="339"/>
      <c r="M20" s="338"/>
      <c r="N20" s="339" t="s">
        <v>77</v>
      </c>
      <c r="O20" s="338"/>
      <c r="P20" s="339" t="s">
        <v>78</v>
      </c>
      <c r="Q20" s="338"/>
      <c r="R20" s="337" t="s">
        <v>76</v>
      </c>
      <c r="S20" s="338"/>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row>
    <row r="21" spans="1:100" s="2" customFormat="1" thickBot="1" x14ac:dyDescent="0.4">
      <c r="A21" s="1188">
        <f>'F2. COMP. LAB Y COM COMPOR'!A22:F22</f>
        <v>0</v>
      </c>
      <c r="B21" s="1161"/>
      <c r="C21" s="1161"/>
      <c r="D21" s="1161"/>
      <c r="E21" s="1161"/>
      <c r="F21" s="1161"/>
      <c r="G21" s="1163">
        <f>'F2. COMP. LAB Y COM COMPOR'!G22:M22</f>
        <v>0</v>
      </c>
      <c r="H21" s="1161"/>
      <c r="I21" s="1161"/>
      <c r="J21" s="1161"/>
      <c r="K21" s="1161"/>
      <c r="L21" s="1161"/>
      <c r="M21" s="1162"/>
      <c r="N21" s="1189">
        <f>'F2. COMP. LAB Y COM COMPOR'!N22:O22</f>
        <v>0</v>
      </c>
      <c r="O21" s="1190"/>
      <c r="P21" s="1189">
        <f>'F2. COMP. LAB Y COM COMPOR'!P22:Q22</f>
        <v>0</v>
      </c>
      <c r="Q21" s="1190"/>
      <c r="R21" s="1163">
        <f>'F2. COMP. LAB Y COM COMPOR'!R22:S22</f>
        <v>0</v>
      </c>
      <c r="S21" s="1162"/>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row>
    <row r="22" spans="1:100" s="2" customFormat="1" ht="18.5" thickBot="1" x14ac:dyDescent="0.4">
      <c r="A22" s="334" t="s">
        <v>82</v>
      </c>
      <c r="B22" s="335"/>
      <c r="C22" s="335"/>
      <c r="D22" s="335"/>
      <c r="E22" s="335"/>
      <c r="F22" s="335"/>
      <c r="G22" s="335"/>
      <c r="H22" s="335"/>
      <c r="I22" s="335"/>
      <c r="J22" s="335"/>
      <c r="K22" s="335"/>
      <c r="L22" s="335"/>
      <c r="M22" s="335"/>
      <c r="N22" s="335"/>
      <c r="O22" s="335"/>
      <c r="P22" s="335"/>
      <c r="Q22" s="335"/>
      <c r="R22" s="335"/>
      <c r="S22" s="336"/>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row>
    <row r="23" spans="1:100" s="2" customFormat="1" ht="14" x14ac:dyDescent="0.35">
      <c r="A23" s="337" t="s">
        <v>80</v>
      </c>
      <c r="B23" s="338"/>
      <c r="C23" s="337" t="s">
        <v>69</v>
      </c>
      <c r="D23" s="339"/>
      <c r="E23" s="338"/>
      <c r="F23" s="337" t="s">
        <v>70</v>
      </c>
      <c r="G23" s="339"/>
      <c r="H23" s="338"/>
      <c r="I23" s="337" t="s">
        <v>71</v>
      </c>
      <c r="J23" s="339"/>
      <c r="K23" s="338"/>
      <c r="L23" s="337" t="s">
        <v>72</v>
      </c>
      <c r="M23" s="339"/>
      <c r="N23" s="339"/>
      <c r="O23" s="338"/>
      <c r="P23" s="337" t="s">
        <v>73</v>
      </c>
      <c r="Q23" s="339"/>
      <c r="R23" s="339"/>
      <c r="S23" s="338"/>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row>
    <row r="24" spans="1:100" s="2" customFormat="1" thickBot="1" x14ac:dyDescent="0.4">
      <c r="A24" s="968" t="str">
        <f>'F2. COMP. LAB Y COM COMPOR'!A26:B26</f>
        <v>CEDULA DE CIUDADANIA</v>
      </c>
      <c r="B24" s="969"/>
      <c r="C24" s="1158" t="str">
        <f>IF('F2. COMP. LAB Y COM COMPOR'!R24="NO","NO REQUERIDO",'F2. COMP. LAB Y COM COMPOR'!C26:E26)</f>
        <v>NO REQUERIDO</v>
      </c>
      <c r="D24" s="966"/>
      <c r="E24" s="967"/>
      <c r="F24" s="965" t="str">
        <f>IF('F2. COMP. LAB Y COM COMPOR'!R24="NO","NO REQUERIDO",'F2. COMP. LAB Y COM COMPOR'!F26:H26)</f>
        <v>NO REQUERIDO</v>
      </c>
      <c r="G24" s="1161"/>
      <c r="H24" s="1162"/>
      <c r="I24" s="1163" t="str">
        <f>IF('F2. COMP. LAB Y COM COMPOR'!R24="NO","NO REQUERIDO",'F2. COMP. LAB Y COM COMPOR'!I26:K26)</f>
        <v>NO REQUERIDO</v>
      </c>
      <c r="J24" s="1161"/>
      <c r="K24" s="1162"/>
      <c r="L24" s="1163" t="str">
        <f>IF('F2. COMP. LAB Y COM COMPOR'!R24="NO","NO REQUERIDO",'F2. COMP. LAB Y COM COMPOR'!L26:O26)</f>
        <v>NO REQUERIDO</v>
      </c>
      <c r="M24" s="1161"/>
      <c r="N24" s="1161"/>
      <c r="O24" s="1162"/>
      <c r="P24" s="965" t="str">
        <f>IF('F2. COMP. LAB Y COM COMPOR'!R24="NO","NO REQUERIDO",'F2. COMP. LAB Y COM COMPOR'!P26:S26)</f>
        <v>NO REQUERIDO</v>
      </c>
      <c r="Q24" s="966"/>
      <c r="R24" s="966"/>
      <c r="S24" s="967"/>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row>
    <row r="25" spans="1:100" s="2" customFormat="1" ht="14" x14ac:dyDescent="0.35">
      <c r="A25" s="610" t="s">
        <v>83</v>
      </c>
      <c r="B25" s="356"/>
      <c r="C25" s="356"/>
      <c r="D25" s="356"/>
      <c r="E25" s="356"/>
      <c r="F25" s="356"/>
      <c r="G25" s="337" t="s">
        <v>75</v>
      </c>
      <c r="H25" s="339"/>
      <c r="I25" s="339"/>
      <c r="J25" s="339"/>
      <c r="K25" s="339"/>
      <c r="L25" s="339"/>
      <c r="M25" s="338"/>
      <c r="N25" s="339" t="s">
        <v>77</v>
      </c>
      <c r="O25" s="338"/>
      <c r="P25" s="339" t="s">
        <v>78</v>
      </c>
      <c r="Q25" s="338"/>
      <c r="R25" s="337" t="s">
        <v>76</v>
      </c>
      <c r="S25" s="338"/>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row>
    <row r="26" spans="1:100" s="2" customFormat="1" thickBot="1" x14ac:dyDescent="0.4">
      <c r="A26" s="1188" t="str">
        <f>IF('F2. COMP. LAB Y COM COMPOR'!R24="NO","NO REQUERIDO",'F2. COMP. LAB Y COM COMPOR'!A28:F28)</f>
        <v>NO REQUERIDO</v>
      </c>
      <c r="B26" s="1161"/>
      <c r="C26" s="1161"/>
      <c r="D26" s="1161"/>
      <c r="E26" s="1161"/>
      <c r="F26" s="1161"/>
      <c r="G26" s="1163" t="str">
        <f>IF('F2. COMP. LAB Y COM COMPOR'!R24="NO","NO REQUERIDO",'F2. COMP. LAB Y COM COMPOR'!G28:M28)</f>
        <v>NO REQUERIDO</v>
      </c>
      <c r="H26" s="1161"/>
      <c r="I26" s="1161"/>
      <c r="J26" s="1161"/>
      <c r="K26" s="1161"/>
      <c r="L26" s="1161"/>
      <c r="M26" s="1162"/>
      <c r="N26" s="1189" t="str">
        <f>IF('F2. COMP. LAB Y COM COMPOR'!R24="NO","NO REQUERIDO",'F2. COMP. LAB Y COM COMPOR'!N28:O28)</f>
        <v>NO REQUERIDO</v>
      </c>
      <c r="O26" s="1190"/>
      <c r="P26" s="1189" t="str">
        <f>IF('F2. COMP. LAB Y COM COMPOR'!R24="NO","NO REQUERIDO",'F2. COMP. LAB Y COM COMPOR'!P28:Q28)</f>
        <v>NO REQUERIDO</v>
      </c>
      <c r="Q26" s="1190"/>
      <c r="R26" s="1163" t="str">
        <f>IF('F2. COMP. LAB Y COM COMPOR'!R24="NO","NO REQUERIDO",'F2. COMP. LAB Y COM COMPOR'!R28:S28)</f>
        <v>NO REQUERIDO</v>
      </c>
      <c r="S26" s="1162"/>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row>
    <row r="27" spans="1:100" ht="18.5" thickBot="1" x14ac:dyDescent="0.4">
      <c r="A27" s="334" t="s">
        <v>84</v>
      </c>
      <c r="B27" s="335"/>
      <c r="C27" s="335"/>
      <c r="D27" s="335"/>
      <c r="E27" s="335"/>
      <c r="F27" s="335"/>
      <c r="G27" s="335"/>
      <c r="H27" s="335"/>
      <c r="I27" s="335"/>
      <c r="J27" s="335"/>
      <c r="K27" s="335"/>
      <c r="L27" s="335"/>
      <c r="M27" s="335"/>
      <c r="N27" s="335"/>
      <c r="O27" s="335"/>
      <c r="P27" s="335"/>
      <c r="Q27" s="335"/>
      <c r="R27" s="335"/>
      <c r="S27" s="336"/>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row>
    <row r="28" spans="1:100" ht="11.25" customHeight="1" x14ac:dyDescent="0.35">
      <c r="A28" s="383" t="s">
        <v>85</v>
      </c>
      <c r="B28" s="384"/>
      <c r="C28" s="384"/>
      <c r="D28" s="385"/>
      <c r="E28" s="390" t="s">
        <v>86</v>
      </c>
      <c r="F28" s="384"/>
      <c r="G28" s="384"/>
      <c r="H28" s="384"/>
      <c r="I28" s="385"/>
      <c r="J28" s="390" t="s">
        <v>437</v>
      </c>
      <c r="K28" s="385"/>
      <c r="L28" s="1242" t="s">
        <v>89</v>
      </c>
      <c r="M28" s="1243"/>
      <c r="N28" s="1243"/>
      <c r="O28" s="1243"/>
      <c r="P28" s="1243"/>
      <c r="Q28" s="1243"/>
      <c r="R28" s="1243"/>
      <c r="S28" s="1313"/>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row>
    <row r="29" spans="1:100" ht="7.5" customHeight="1" x14ac:dyDescent="0.35">
      <c r="A29" s="383"/>
      <c r="B29" s="384"/>
      <c r="C29" s="384"/>
      <c r="D29" s="385"/>
      <c r="E29" s="390"/>
      <c r="F29" s="384"/>
      <c r="G29" s="384"/>
      <c r="H29" s="384"/>
      <c r="I29" s="385"/>
      <c r="J29" s="390"/>
      <c r="K29" s="385"/>
      <c r="L29" s="395"/>
      <c r="M29" s="396"/>
      <c r="N29" s="396"/>
      <c r="O29" s="396"/>
      <c r="P29" s="396"/>
      <c r="Q29" s="396"/>
      <c r="R29" s="396"/>
      <c r="S29" s="633"/>
    </row>
    <row r="30" spans="1:100" ht="25.5" customHeight="1" x14ac:dyDescent="0.35">
      <c r="A30" s="383"/>
      <c r="B30" s="384"/>
      <c r="C30" s="384"/>
      <c r="D30" s="385"/>
      <c r="E30" s="390"/>
      <c r="F30" s="384"/>
      <c r="G30" s="384"/>
      <c r="H30" s="384"/>
      <c r="I30" s="385"/>
      <c r="J30" s="390"/>
      <c r="K30" s="385"/>
      <c r="L30" s="398" t="s">
        <v>620</v>
      </c>
      <c r="M30" s="398"/>
      <c r="N30" s="398"/>
      <c r="O30" s="398"/>
      <c r="P30" s="398" t="s">
        <v>621</v>
      </c>
      <c r="Q30" s="398"/>
      <c r="R30" s="398"/>
      <c r="S30" s="398"/>
    </row>
    <row r="31" spans="1:100" ht="48.75" customHeight="1" x14ac:dyDescent="0.35">
      <c r="A31" s="386"/>
      <c r="B31" s="387"/>
      <c r="C31" s="387"/>
      <c r="D31" s="388"/>
      <c r="E31" s="391"/>
      <c r="F31" s="387"/>
      <c r="G31" s="387"/>
      <c r="H31" s="387"/>
      <c r="I31" s="388"/>
      <c r="J31" s="391"/>
      <c r="K31" s="388"/>
      <c r="L31" s="178" t="s">
        <v>622</v>
      </c>
      <c r="M31" s="204" t="s">
        <v>93</v>
      </c>
      <c r="N31" s="360" t="s">
        <v>623</v>
      </c>
      <c r="O31" s="400"/>
      <c r="P31" s="178" t="s">
        <v>624</v>
      </c>
      <c r="Q31" s="204" t="s">
        <v>93</v>
      </c>
      <c r="R31" s="360" t="s">
        <v>623</v>
      </c>
      <c r="S31" s="400"/>
    </row>
    <row r="32" spans="1:100" ht="33" customHeight="1" x14ac:dyDescent="0.35">
      <c r="A32" s="368">
        <f>'F2. COMP. LAB Y COM COMPOR'!A37</f>
        <v>0</v>
      </c>
      <c r="B32" s="363"/>
      <c r="C32" s="363"/>
      <c r="D32" s="364"/>
      <c r="E32" s="368">
        <f>'F2. COMP. LAB Y COM COMPOR'!H37</f>
        <v>0</v>
      </c>
      <c r="F32" s="363"/>
      <c r="G32" s="363"/>
      <c r="H32" s="363"/>
      <c r="I32" s="364"/>
      <c r="J32" s="1387" t="str">
        <f>'F2. COMP. LAB Y COM COMPOR'!S37</f>
        <v/>
      </c>
      <c r="K32" s="1389"/>
      <c r="L32" s="1381"/>
      <c r="M32" s="1397"/>
      <c r="N32" s="1392">
        <f>IFERROR(($M32*L32),0)</f>
        <v>0</v>
      </c>
      <c r="O32" s="1393"/>
      <c r="P32" s="401">
        <f>IFERROR((J32-L32),0)</f>
        <v>0</v>
      </c>
      <c r="Q32" s="403"/>
      <c r="R32" s="1392">
        <f>IFERROR(($Q32*P32),0)</f>
        <v>0</v>
      </c>
      <c r="S32" s="1393"/>
    </row>
    <row r="33" spans="1:23" ht="33" customHeight="1" x14ac:dyDescent="0.35">
      <c r="A33" s="369"/>
      <c r="B33" s="366"/>
      <c r="C33" s="366"/>
      <c r="D33" s="367"/>
      <c r="E33" s="369"/>
      <c r="F33" s="366"/>
      <c r="G33" s="366"/>
      <c r="H33" s="366"/>
      <c r="I33" s="367"/>
      <c r="J33" s="1390"/>
      <c r="K33" s="1391"/>
      <c r="L33" s="1382"/>
      <c r="M33" s="1398"/>
      <c r="N33" s="1394"/>
      <c r="O33" s="1395"/>
      <c r="P33" s="402"/>
      <c r="Q33" s="404"/>
      <c r="R33" s="1394"/>
      <c r="S33" s="1395"/>
    </row>
    <row r="34" spans="1:23" ht="33" customHeight="1" x14ac:dyDescent="0.35">
      <c r="A34" s="411">
        <f>'F2. COMP. LAB Y COM COMPOR'!A39</f>
        <v>0</v>
      </c>
      <c r="B34" s="412"/>
      <c r="C34" s="412"/>
      <c r="D34" s="412"/>
      <c r="E34" s="412">
        <f>'F2. COMP. LAB Y COM COMPOR'!H39</f>
        <v>0</v>
      </c>
      <c r="F34" s="412"/>
      <c r="G34" s="412"/>
      <c r="H34" s="412"/>
      <c r="I34" s="412"/>
      <c r="J34" s="1387" t="str">
        <f>'F2. COMP. LAB Y COM COMPOR'!S39</f>
        <v/>
      </c>
      <c r="K34" s="1389"/>
      <c r="L34" s="1381"/>
      <c r="M34" s="1397"/>
      <c r="N34" s="1392">
        <f t="shared" ref="N34" si="0">IFERROR(($M34*L34),0)</f>
        <v>0</v>
      </c>
      <c r="O34" s="1393"/>
      <c r="P34" s="401">
        <f t="shared" ref="P34" si="1">IFERROR((J34-L34),0)</f>
        <v>0</v>
      </c>
      <c r="Q34" s="403"/>
      <c r="R34" s="1392">
        <f t="shared" ref="R34" si="2">IFERROR(($Q34*P34),0)</f>
        <v>0</v>
      </c>
      <c r="S34" s="1393"/>
    </row>
    <row r="35" spans="1:23" ht="33" customHeight="1" x14ac:dyDescent="0.35">
      <c r="A35" s="411"/>
      <c r="B35" s="412"/>
      <c r="C35" s="412"/>
      <c r="D35" s="412"/>
      <c r="E35" s="412"/>
      <c r="F35" s="412"/>
      <c r="G35" s="412"/>
      <c r="H35" s="412"/>
      <c r="I35" s="412"/>
      <c r="J35" s="1390"/>
      <c r="K35" s="1391"/>
      <c r="L35" s="1382"/>
      <c r="M35" s="1398"/>
      <c r="N35" s="1394"/>
      <c r="O35" s="1395"/>
      <c r="P35" s="402"/>
      <c r="Q35" s="404"/>
      <c r="R35" s="1394"/>
      <c r="S35" s="1395"/>
    </row>
    <row r="36" spans="1:23" ht="33" customHeight="1" x14ac:dyDescent="0.35">
      <c r="A36" s="411">
        <f>'F2. COMP. LAB Y COM COMPOR'!A41</f>
        <v>0</v>
      </c>
      <c r="B36" s="412"/>
      <c r="C36" s="412"/>
      <c r="D36" s="412"/>
      <c r="E36" s="412">
        <f>'F2. COMP. LAB Y COM COMPOR'!H41</f>
        <v>0</v>
      </c>
      <c r="F36" s="412"/>
      <c r="G36" s="412"/>
      <c r="H36" s="412"/>
      <c r="I36" s="412"/>
      <c r="J36" s="1387" t="str">
        <f>'F2. COMP. LAB Y COM COMPOR'!S41</f>
        <v/>
      </c>
      <c r="K36" s="1389"/>
      <c r="L36" s="1381"/>
      <c r="M36" s="1397"/>
      <c r="N36" s="1392">
        <f t="shared" ref="N36" si="3">IFERROR(($M36*L36),0)</f>
        <v>0</v>
      </c>
      <c r="O36" s="1393"/>
      <c r="P36" s="401">
        <f t="shared" ref="P36" si="4">IFERROR((J36-L36),0)</f>
        <v>0</v>
      </c>
      <c r="Q36" s="403"/>
      <c r="R36" s="1392">
        <f t="shared" ref="R36" si="5">IFERROR(($Q36*P36),0)</f>
        <v>0</v>
      </c>
      <c r="S36" s="1393"/>
    </row>
    <row r="37" spans="1:23" ht="33" customHeight="1" x14ac:dyDescent="0.35">
      <c r="A37" s="411"/>
      <c r="B37" s="412"/>
      <c r="C37" s="412"/>
      <c r="D37" s="412"/>
      <c r="E37" s="412"/>
      <c r="F37" s="412"/>
      <c r="G37" s="412"/>
      <c r="H37" s="412"/>
      <c r="I37" s="412"/>
      <c r="J37" s="1390"/>
      <c r="K37" s="1391"/>
      <c r="L37" s="1382"/>
      <c r="M37" s="1398"/>
      <c r="N37" s="1394"/>
      <c r="O37" s="1395"/>
      <c r="P37" s="402"/>
      <c r="Q37" s="404"/>
      <c r="R37" s="1394"/>
      <c r="S37" s="1395"/>
    </row>
    <row r="38" spans="1:23" ht="33" customHeight="1" x14ac:dyDescent="0.35">
      <c r="A38" s="411">
        <f>'F2. COMP. LAB Y COM COMPOR'!A43</f>
        <v>0</v>
      </c>
      <c r="B38" s="412"/>
      <c r="C38" s="412"/>
      <c r="D38" s="412"/>
      <c r="E38" s="412">
        <f>'F2. COMP. LAB Y COM COMPOR'!H43</f>
        <v>0</v>
      </c>
      <c r="F38" s="412"/>
      <c r="G38" s="412"/>
      <c r="H38" s="412"/>
      <c r="I38" s="412"/>
      <c r="J38" s="1387" t="str">
        <f>'F2. COMP. LAB Y COM COMPOR'!S43</f>
        <v/>
      </c>
      <c r="K38" s="1389"/>
      <c r="L38" s="1381"/>
      <c r="M38" s="1397"/>
      <c r="N38" s="1392">
        <f t="shared" ref="N38" si="6">IFERROR(($M38*L38),0)</f>
        <v>0</v>
      </c>
      <c r="O38" s="1393"/>
      <c r="P38" s="401">
        <f t="shared" ref="P38" si="7">IFERROR((J38-L38),0)</f>
        <v>0</v>
      </c>
      <c r="Q38" s="403"/>
      <c r="R38" s="1392">
        <f t="shared" ref="R38" si="8">IFERROR(($Q38*P38),0)</f>
        <v>0</v>
      </c>
      <c r="S38" s="1393"/>
    </row>
    <row r="39" spans="1:23" ht="33" customHeight="1" x14ac:dyDescent="0.35">
      <c r="A39" s="411"/>
      <c r="B39" s="412"/>
      <c r="C39" s="412"/>
      <c r="D39" s="412"/>
      <c r="E39" s="412"/>
      <c r="F39" s="412"/>
      <c r="G39" s="412"/>
      <c r="H39" s="412"/>
      <c r="I39" s="412"/>
      <c r="J39" s="1390"/>
      <c r="K39" s="1391"/>
      <c r="L39" s="1382"/>
      <c r="M39" s="1398"/>
      <c r="N39" s="1394"/>
      <c r="O39" s="1395"/>
      <c r="P39" s="402"/>
      <c r="Q39" s="404"/>
      <c r="R39" s="1394"/>
      <c r="S39" s="1395"/>
    </row>
    <row r="40" spans="1:23" ht="33" customHeight="1" x14ac:dyDescent="0.35">
      <c r="A40" s="362">
        <f>'F2. COMP. LAB Y COM COMPOR'!A45</f>
        <v>0</v>
      </c>
      <c r="B40" s="363"/>
      <c r="C40" s="363"/>
      <c r="D40" s="364"/>
      <c r="E40" s="368">
        <f>'F2. COMP. LAB Y COM COMPOR'!H45</f>
        <v>0</v>
      </c>
      <c r="F40" s="363"/>
      <c r="G40" s="363"/>
      <c r="H40" s="363"/>
      <c r="I40" s="364"/>
      <c r="J40" s="1387" t="str">
        <f>'F2. COMP. LAB Y COM COMPOR'!S45</f>
        <v/>
      </c>
      <c r="K40" s="1389"/>
      <c r="L40" s="1381"/>
      <c r="M40" s="1397"/>
      <c r="N40" s="1392">
        <f t="shared" ref="N40" si="9">IFERROR(($M40*L40),0)</f>
        <v>0</v>
      </c>
      <c r="O40" s="1393"/>
      <c r="P40" s="401">
        <f t="shared" ref="P40" si="10">IFERROR((J40-L40),0)</f>
        <v>0</v>
      </c>
      <c r="Q40" s="1399"/>
      <c r="R40" s="1392">
        <f t="shared" ref="R40" si="11">IFERROR(($Q40*P40),0)</f>
        <v>0</v>
      </c>
      <c r="S40" s="1393"/>
    </row>
    <row r="41" spans="1:23" ht="33" customHeight="1" x14ac:dyDescent="0.35">
      <c r="A41" s="365"/>
      <c r="B41" s="366"/>
      <c r="C41" s="366"/>
      <c r="D41" s="367"/>
      <c r="E41" s="369"/>
      <c r="F41" s="366"/>
      <c r="G41" s="366"/>
      <c r="H41" s="366"/>
      <c r="I41" s="367"/>
      <c r="J41" s="1390"/>
      <c r="K41" s="1391"/>
      <c r="L41" s="1382"/>
      <c r="M41" s="1398"/>
      <c r="N41" s="1394"/>
      <c r="O41" s="1395"/>
      <c r="P41" s="402"/>
      <c r="Q41" s="1400"/>
      <c r="R41" s="1394"/>
      <c r="S41" s="1395"/>
      <c r="V41" s="60"/>
      <c r="W41" s="59"/>
    </row>
    <row r="42" spans="1:23" ht="45.75" customHeight="1" x14ac:dyDescent="0.35">
      <c r="A42" s="1383" t="s">
        <v>625</v>
      </c>
      <c r="B42" s="1384"/>
      <c r="C42" s="1384"/>
      <c r="D42" s="1384"/>
      <c r="E42" s="1384"/>
      <c r="F42" s="1384"/>
      <c r="G42" s="1385"/>
      <c r="H42" s="1385"/>
      <c r="I42" s="1386"/>
      <c r="J42" s="1387" t="str">
        <f>IF(SUM(J32:K41)&lt;1,CONCATENATE("ERROR!!: Sumatoria menor a 100% (",TEXT(SUM(J32:K41),"0%)")),SUM(J32:K41))</f>
        <v>ERROR!!: Sumatoria menor a 100% (0%)</v>
      </c>
      <c r="K42" s="1388"/>
      <c r="L42" s="1396" t="s">
        <v>96</v>
      </c>
      <c r="M42" s="1396"/>
      <c r="N42" s="1396"/>
      <c r="O42" s="170">
        <f>SUMIF(N32:O41,"&lt;100",N32:O41)</f>
        <v>0</v>
      </c>
      <c r="P42" s="1396" t="s">
        <v>96</v>
      </c>
      <c r="Q42" s="1396"/>
      <c r="R42" s="1396"/>
      <c r="S42" s="170">
        <f>SUMIF(R32:S41,"&lt;100",R32:S41)</f>
        <v>0</v>
      </c>
      <c r="V42" s="60"/>
      <c r="W42" s="59"/>
    </row>
    <row r="43" spans="1:23" ht="24.75" customHeight="1" x14ac:dyDescent="0.35">
      <c r="A43" s="1504" t="s">
        <v>595</v>
      </c>
      <c r="B43" s="1504"/>
      <c r="C43" s="1504"/>
      <c r="D43" s="1504"/>
      <c r="E43" s="1504"/>
      <c r="F43" s="1504"/>
      <c r="G43" s="1516" t="s">
        <v>626</v>
      </c>
      <c r="H43" s="1303"/>
      <c r="I43" s="1303"/>
      <c r="J43" s="1304"/>
      <c r="K43" s="219" t="str">
        <f>IF((L43+P43)&lt;91,"No aplica",SUM(L43:S43))</f>
        <v>No aplica</v>
      </c>
      <c r="L43" s="1505"/>
      <c r="M43" s="1506"/>
      <c r="N43" s="1506"/>
      <c r="O43" s="1507"/>
      <c r="P43" s="1505"/>
      <c r="Q43" s="1506"/>
      <c r="R43" s="1506"/>
      <c r="S43" s="1507"/>
      <c r="V43" s="60"/>
      <c r="W43" s="59"/>
    </row>
    <row r="44" spans="1:23" ht="28.5" customHeight="1" x14ac:dyDescent="0.35">
      <c r="A44" s="452"/>
      <c r="B44" s="452"/>
      <c r="C44" s="452"/>
      <c r="D44" s="452"/>
      <c r="E44" s="452"/>
      <c r="F44" s="452"/>
      <c r="G44" s="452" t="s">
        <v>627</v>
      </c>
      <c r="H44" s="452"/>
      <c r="I44" s="452"/>
      <c r="J44" s="452"/>
      <c r="K44" s="452"/>
      <c r="L44" s="1493" t="str">
        <f>IF(L43&gt;30,IFERROR(+L43/($L$43+$P$43),0),"DEBE SER SUPERIOR A 30 DIAS")</f>
        <v>DEBE SER SUPERIOR A 30 DIAS</v>
      </c>
      <c r="M44" s="1494"/>
      <c r="N44" s="1494"/>
      <c r="O44" s="1503"/>
      <c r="P44" s="1493" t="str">
        <f>IF((L43+P43)&gt;90,IFERROR(+P43/($L$43+$P$43),0),"DEBE SER SUPERIOR A 90 DIAS")</f>
        <v>DEBE SER SUPERIOR A 90 DIAS</v>
      </c>
      <c r="Q44" s="1494"/>
      <c r="R44" s="1494"/>
      <c r="S44" s="1503"/>
      <c r="V44" s="60"/>
      <c r="W44" s="59"/>
    </row>
    <row r="45" spans="1:23" ht="26.25" customHeight="1" x14ac:dyDescent="0.35">
      <c r="A45" s="451" t="s">
        <v>104</v>
      </c>
      <c r="B45" s="452"/>
      <c r="C45" s="452"/>
      <c r="D45" s="452"/>
      <c r="E45" s="452"/>
      <c r="F45" s="452"/>
      <c r="G45" s="452"/>
      <c r="H45" s="452"/>
      <c r="I45" s="452"/>
      <c r="J45" s="452"/>
      <c r="K45" s="452"/>
      <c r="L45" s="1530" t="s">
        <v>628</v>
      </c>
      <c r="M45" s="1530"/>
      <c r="N45" s="1530"/>
      <c r="O45" s="1530"/>
      <c r="P45" s="1530" t="s">
        <v>629</v>
      </c>
      <c r="Q45" s="1530"/>
      <c r="R45" s="1530"/>
      <c r="S45" s="1530"/>
      <c r="W45" s="59"/>
    </row>
    <row r="46" spans="1:23" ht="22.5" hidden="1" customHeight="1" x14ac:dyDescent="0.35">
      <c r="A46" s="451"/>
      <c r="B46" s="452"/>
      <c r="C46" s="452"/>
      <c r="D46" s="452"/>
      <c r="E46" s="452"/>
      <c r="F46" s="452"/>
      <c r="G46" s="452"/>
      <c r="H46" s="452"/>
      <c r="I46" s="452"/>
      <c r="J46" s="452"/>
      <c r="K46" s="452"/>
      <c r="L46" s="453">
        <f>O42*40</f>
        <v>0</v>
      </c>
      <c r="M46" s="453"/>
      <c r="N46" s="453"/>
      <c r="O46" s="453"/>
      <c r="P46" s="453">
        <f>S42*40</f>
        <v>0</v>
      </c>
      <c r="Q46" s="453"/>
      <c r="R46" s="453"/>
      <c r="S46" s="453"/>
      <c r="W46" s="59"/>
    </row>
    <row r="47" spans="1:23" ht="15.75" customHeight="1" x14ac:dyDescent="0.35">
      <c r="A47" s="488" t="s">
        <v>599</v>
      </c>
      <c r="B47" s="488"/>
      <c r="C47" s="488"/>
      <c r="D47" s="488"/>
      <c r="E47" s="488"/>
      <c r="F47" s="488"/>
      <c r="G47" s="488"/>
      <c r="H47" s="488"/>
      <c r="I47" s="488"/>
      <c r="J47" s="488"/>
      <c r="K47" s="488"/>
      <c r="L47" s="1508" t="s">
        <v>107</v>
      </c>
      <c r="M47" s="1509"/>
      <c r="N47" s="1495">
        <f>IF(P44="DEBE SER SUPERIOR A 90 DIAS",0,(O42+S42))</f>
        <v>0</v>
      </c>
      <c r="O47" s="1497" t="s">
        <v>630</v>
      </c>
      <c r="P47" s="1498"/>
      <c r="Q47" s="1499"/>
      <c r="R47" s="1512">
        <f>+N47*85%</f>
        <v>0</v>
      </c>
      <c r="S47" s="1513"/>
      <c r="W47" s="59"/>
    </row>
    <row r="48" spans="1:23" ht="15.75" customHeight="1" x14ac:dyDescent="0.35">
      <c r="A48" s="488"/>
      <c r="B48" s="488"/>
      <c r="C48" s="488"/>
      <c r="D48" s="488"/>
      <c r="E48" s="488"/>
      <c r="F48" s="488"/>
      <c r="G48" s="488"/>
      <c r="H48" s="488"/>
      <c r="I48" s="488"/>
      <c r="J48" s="489"/>
      <c r="K48" s="489"/>
      <c r="L48" s="1510"/>
      <c r="M48" s="1511"/>
      <c r="N48" s="1496"/>
      <c r="O48" s="1500"/>
      <c r="P48" s="1501"/>
      <c r="Q48" s="1502"/>
      <c r="R48" s="1514"/>
      <c r="S48" s="1515"/>
      <c r="W48" s="59"/>
    </row>
    <row r="49" spans="1:23" ht="24" customHeight="1" x14ac:dyDescent="0.35">
      <c r="A49" s="491" t="s">
        <v>109</v>
      </c>
      <c r="B49" s="491"/>
      <c r="C49" s="491"/>
      <c r="D49" s="491"/>
      <c r="E49" s="491"/>
      <c r="F49" s="491"/>
      <c r="G49" s="491"/>
      <c r="H49" s="491"/>
      <c r="I49" s="1415"/>
      <c r="J49" s="1281" t="s">
        <v>612</v>
      </c>
      <c r="K49" s="1282"/>
      <c r="L49" s="493" t="s">
        <v>631</v>
      </c>
      <c r="M49" s="493"/>
      <c r="N49" s="493"/>
      <c r="O49" s="493"/>
      <c r="P49" s="493"/>
      <c r="Q49" s="493"/>
      <c r="R49" s="493"/>
      <c r="S49" s="1419"/>
      <c r="W49" s="59"/>
    </row>
    <row r="50" spans="1:23" ht="30.75" customHeight="1" x14ac:dyDescent="0.35">
      <c r="A50" s="500" t="s">
        <v>112</v>
      </c>
      <c r="B50" s="500"/>
      <c r="C50" s="500"/>
      <c r="D50" s="500"/>
      <c r="E50" s="500"/>
      <c r="F50" s="500" t="s">
        <v>632</v>
      </c>
      <c r="G50" s="500"/>
      <c r="H50" s="500" t="s">
        <v>633</v>
      </c>
      <c r="I50" s="1529"/>
      <c r="J50" s="1282"/>
      <c r="K50" s="1282"/>
      <c r="L50" s="496"/>
      <c r="M50" s="496"/>
      <c r="N50" s="496"/>
      <c r="O50" s="496"/>
      <c r="P50" s="496"/>
      <c r="Q50" s="496"/>
      <c r="R50" s="496"/>
      <c r="S50" s="1420"/>
    </row>
    <row r="51" spans="1:23" ht="42" customHeight="1" x14ac:dyDescent="0.35">
      <c r="A51" s="219" t="s">
        <v>116</v>
      </c>
      <c r="B51" s="446">
        <f>'F2. COMP. LAB Y COM COMPOR'!B51</f>
        <v>0</v>
      </c>
      <c r="C51" s="446"/>
      <c r="D51" s="446"/>
      <c r="E51" s="446"/>
      <c r="F51" s="1421"/>
      <c r="G51" s="1422"/>
      <c r="H51" s="206"/>
      <c r="I51" s="205" t="str">
        <f>IF(B51&gt;0,IFERROR(VLOOKUP(H51,Hoja4!$A$461:$B$464,2,FALSE),""),"DEFINA COMPETENCIA")</f>
        <v>DEFINA COMPETENCIA</v>
      </c>
      <c r="J51" s="1282"/>
      <c r="K51" s="1282"/>
      <c r="L51" s="1417" t="s">
        <v>121</v>
      </c>
      <c r="M51" s="1417"/>
      <c r="N51" s="1417"/>
      <c r="O51" s="1418"/>
      <c r="P51" s="1416" t="s">
        <v>122</v>
      </c>
      <c r="Q51" s="1417"/>
      <c r="R51" s="1417"/>
      <c r="S51" s="1418"/>
    </row>
    <row r="52" spans="1:23" ht="42" customHeight="1" x14ac:dyDescent="0.35">
      <c r="A52" s="219" t="s">
        <v>117</v>
      </c>
      <c r="B52" s="1473">
        <f>'F2. COMP. LAB Y COM COMPOR'!B53</f>
        <v>0</v>
      </c>
      <c r="C52" s="1474"/>
      <c r="D52" s="1474"/>
      <c r="E52" s="1475"/>
      <c r="F52" s="1476"/>
      <c r="G52" s="1476"/>
      <c r="H52" s="207"/>
      <c r="I52" s="205" t="str">
        <f>IF(B52&gt;0,IFERROR(VLOOKUP(H52,Hoja4!$A$461:$B$464,2,FALSE),""),"DEFINA COMPETENCIA")</f>
        <v>DEFINA COMPETENCIA</v>
      </c>
      <c r="J52" s="1282"/>
      <c r="K52" s="1282"/>
      <c r="L52" s="1409">
        <f>SUM(R47,A59)/100</f>
        <v>0</v>
      </c>
      <c r="M52" s="1410"/>
      <c r="N52" s="1410"/>
      <c r="O52" s="1411"/>
      <c r="P52" s="1404" t="str">
        <f>IF(P44="DEBE SER SUPERIOR A 90 DIAS","CALIFICACIÓN PARA PERIODOS SUPERIORES A 90 DIAS",IFERROR(VLOOKUP(L52,Hoja4!T$2:U$101,2),0))</f>
        <v>CALIFICACIÓN PARA PERIODOS SUPERIORES A 90 DIAS</v>
      </c>
      <c r="Q52" s="1404"/>
      <c r="R52" s="1404"/>
      <c r="S52" s="1404"/>
    </row>
    <row r="53" spans="1:23" ht="42" customHeight="1" x14ac:dyDescent="0.35">
      <c r="A53" s="219" t="s">
        <v>119</v>
      </c>
      <c r="B53" s="1473">
        <f>'F2. COMP. LAB Y COM COMPOR'!B55</f>
        <v>0</v>
      </c>
      <c r="C53" s="1474"/>
      <c r="D53" s="1474"/>
      <c r="E53" s="1475"/>
      <c r="F53" s="1476"/>
      <c r="G53" s="1476"/>
      <c r="H53" s="207"/>
      <c r="I53" s="205" t="str">
        <f>IF(B53&gt;0,IFERROR(VLOOKUP(H53,Hoja4!$A$461:$B$464,2,FALSE),""),"DEFINA COMPETENCIA")</f>
        <v>DEFINA COMPETENCIA</v>
      </c>
      <c r="J53" s="1282"/>
      <c r="K53" s="1282"/>
      <c r="L53" s="1412"/>
      <c r="M53" s="1413"/>
      <c r="N53" s="1413"/>
      <c r="O53" s="1414"/>
      <c r="P53" s="1404"/>
      <c r="Q53" s="1404"/>
      <c r="R53" s="1404"/>
      <c r="S53" s="1404"/>
    </row>
    <row r="54" spans="1:23" ht="42" customHeight="1" x14ac:dyDescent="0.35">
      <c r="A54" s="219" t="s">
        <v>120</v>
      </c>
      <c r="B54" s="1473">
        <f>'F2. COMP. LAB Y COM COMPOR'!B57</f>
        <v>0</v>
      </c>
      <c r="C54" s="1474"/>
      <c r="D54" s="1474"/>
      <c r="E54" s="1475"/>
      <c r="F54" s="1476"/>
      <c r="G54" s="1476"/>
      <c r="H54" s="207"/>
      <c r="I54" s="205" t="str">
        <f>IF(B54&gt;0,IFERROR(VLOOKUP(H54,Hoja4!$A$461:$B$464,2,FALSE),""),"DEFINA COMPETENCIA")</f>
        <v>DEFINA COMPETENCIA</v>
      </c>
      <c r="J54" s="1281" t="s">
        <v>129</v>
      </c>
      <c r="K54" s="1282"/>
      <c r="L54" s="1281" t="s">
        <v>125</v>
      </c>
      <c r="M54" s="1281"/>
      <c r="N54" s="1281"/>
      <c r="O54" s="1281"/>
      <c r="P54" s="1281"/>
      <c r="Q54" s="1281"/>
      <c r="R54" s="1281"/>
      <c r="S54" s="1281"/>
    </row>
    <row r="55" spans="1:23" ht="15" customHeight="1" x14ac:dyDescent="0.35">
      <c r="A55" s="464" t="s">
        <v>121</v>
      </c>
      <c r="B55" s="464"/>
      <c r="C55" s="464"/>
      <c r="D55" s="464"/>
      <c r="E55" s="1477"/>
      <c r="F55" s="1479" t="str">
        <f>IF(COUNTA(F51:G54)=4,(SUM(F51:G54)/4),"DEBE CALIFICAR LAS 4 COMPETENCIAS")</f>
        <v>DEBE CALIFICAR LAS 4 COMPETENCIAS</v>
      </c>
      <c r="G55" s="1479"/>
      <c r="H55" s="1479" t="str">
        <f>IF(COUNTA(H51:H54)=4,(SUM(I51:I54)/4),"DEBE CALIFICAR LAS 4 COMPETENCIAS")</f>
        <v>DEBE CALIFICAR LAS 4 COMPETENCIAS</v>
      </c>
      <c r="I55" s="1479"/>
      <c r="J55" s="1282"/>
      <c r="K55" s="1282"/>
      <c r="L55" s="1281"/>
      <c r="M55" s="1281"/>
      <c r="N55" s="1281"/>
      <c r="O55" s="1281"/>
      <c r="P55" s="1281"/>
      <c r="Q55" s="1281"/>
      <c r="R55" s="1281"/>
      <c r="S55" s="1281"/>
    </row>
    <row r="56" spans="1:23" ht="21" customHeight="1" x14ac:dyDescent="0.35">
      <c r="A56" s="466"/>
      <c r="B56" s="466"/>
      <c r="C56" s="466"/>
      <c r="D56" s="466"/>
      <c r="E56" s="1478"/>
      <c r="F56" s="1479"/>
      <c r="G56" s="1479"/>
      <c r="H56" s="1479"/>
      <c r="I56" s="1479"/>
      <c r="J56" s="1282"/>
      <c r="K56" s="1282"/>
      <c r="L56" s="1281"/>
      <c r="M56" s="1281"/>
      <c r="N56" s="1281"/>
      <c r="O56" s="1281"/>
      <c r="P56" s="1281"/>
      <c r="Q56" s="1281"/>
      <c r="R56" s="1281"/>
      <c r="S56" s="1281"/>
    </row>
    <row r="57" spans="1:23" ht="47.25" customHeight="1" thickBot="1" x14ac:dyDescent="0.4">
      <c r="A57" s="1486" t="s">
        <v>634</v>
      </c>
      <c r="B57" s="1486"/>
      <c r="C57" s="1486"/>
      <c r="D57" s="1486"/>
      <c r="E57" s="1486"/>
      <c r="F57" s="1493" t="str">
        <f>+L44</f>
        <v>DEBE SER SUPERIOR A 30 DIAS</v>
      </c>
      <c r="G57" s="1494"/>
      <c r="H57" s="1493" t="str">
        <f>+P44</f>
        <v>DEBE SER SUPERIOR A 90 DIAS</v>
      </c>
      <c r="I57" s="1494"/>
      <c r="J57" s="1282"/>
      <c r="K57" s="1282"/>
      <c r="L57" s="1283" t="s">
        <v>128</v>
      </c>
      <c r="M57" s="1283"/>
      <c r="N57" s="1283"/>
      <c r="O57" s="1283"/>
      <c r="P57" s="1283"/>
      <c r="Q57" s="1283"/>
      <c r="R57" s="1283"/>
      <c r="S57" s="1283"/>
    </row>
    <row r="58" spans="1:23" ht="15.5" x14ac:dyDescent="0.35">
      <c r="A58" s="1480" t="s">
        <v>126</v>
      </c>
      <c r="B58" s="1481"/>
      <c r="C58" s="1481"/>
      <c r="D58" s="1481"/>
      <c r="E58" s="1481"/>
      <c r="F58" s="1481"/>
      <c r="G58" s="1481"/>
      <c r="H58" s="1481"/>
      <c r="I58" s="1482"/>
      <c r="J58" s="1472"/>
      <c r="K58" s="1282"/>
      <c r="L58" s="1283"/>
      <c r="M58" s="1283"/>
      <c r="N58" s="1283"/>
      <c r="O58" s="1283"/>
      <c r="P58" s="1283"/>
      <c r="Q58" s="1283"/>
      <c r="R58" s="1283"/>
      <c r="S58" s="1283"/>
    </row>
    <row r="59" spans="1:23" ht="23.25" customHeight="1" thickBot="1" x14ac:dyDescent="0.4">
      <c r="A59" s="1483">
        <f>AVERAGE(IF(F57="DEBE SER SUPERIOR A 30 DIAS",0,(F55*F57)),IF(H57="DEBE SER SUPERIOR A 90 DIAS",0,(H55*H57)))</f>
        <v>0</v>
      </c>
      <c r="B59" s="1484"/>
      <c r="C59" s="1484"/>
      <c r="D59" s="1484"/>
      <c r="E59" s="1484"/>
      <c r="F59" s="1484"/>
      <c r="G59" s="1484"/>
      <c r="H59" s="1484"/>
      <c r="I59" s="1485"/>
      <c r="J59" s="1472"/>
      <c r="K59" s="1282"/>
      <c r="L59" s="1283"/>
      <c r="M59" s="1283"/>
      <c r="N59" s="1283"/>
      <c r="O59" s="1283"/>
      <c r="P59" s="1283"/>
      <c r="Q59" s="1283"/>
      <c r="R59" s="1283"/>
      <c r="S59" s="1283"/>
    </row>
    <row r="60" spans="1:23" ht="10.5" customHeight="1" x14ac:dyDescent="0.35">
      <c r="A60" s="1438" t="s">
        <v>635</v>
      </c>
      <c r="B60" s="1439"/>
      <c r="C60" s="1439"/>
      <c r="D60" s="1439"/>
      <c r="E60" s="1439"/>
      <c r="F60" s="1439"/>
      <c r="G60" s="1439"/>
      <c r="H60" s="1439"/>
      <c r="I60" s="1439"/>
      <c r="J60" s="1439"/>
      <c r="K60" s="1439"/>
      <c r="L60" s="1439"/>
      <c r="M60" s="1439"/>
      <c r="N60" s="1439"/>
      <c r="O60" s="1439"/>
      <c r="P60" s="1439"/>
      <c r="Q60" s="1439"/>
      <c r="R60" s="1439"/>
      <c r="S60" s="1440"/>
    </row>
    <row r="61" spans="1:23" ht="10.5" customHeight="1" thickBot="1" x14ac:dyDescent="0.4">
      <c r="A61" s="870"/>
      <c r="B61" s="343"/>
      <c r="C61" s="343"/>
      <c r="D61" s="343"/>
      <c r="E61" s="343"/>
      <c r="F61" s="343"/>
      <c r="G61" s="343"/>
      <c r="H61" s="343"/>
      <c r="I61" s="343"/>
      <c r="J61" s="343"/>
      <c r="K61" s="343"/>
      <c r="L61" s="343"/>
      <c r="M61" s="343"/>
      <c r="N61" s="343"/>
      <c r="O61" s="343"/>
      <c r="P61" s="343"/>
      <c r="Q61" s="343"/>
      <c r="R61" s="343"/>
      <c r="S61" s="871"/>
    </row>
    <row r="62" spans="1:23" x14ac:dyDescent="0.35">
      <c r="A62" s="1096" t="s">
        <v>542</v>
      </c>
      <c r="B62" s="1097"/>
      <c r="C62" s="1423" t="str">
        <f>UPPER(CONCATENATE(L12," ",P12," ",F12," ",I12))</f>
        <v>0 0 0 0</v>
      </c>
      <c r="D62" s="1423"/>
      <c r="E62" s="1423"/>
      <c r="F62" s="1423"/>
      <c r="G62" s="1423"/>
      <c r="H62" s="1423"/>
      <c r="I62" s="1424"/>
      <c r="J62" s="1053" t="s">
        <v>611</v>
      </c>
      <c r="K62" s="1054"/>
      <c r="L62" s="1423" t="str">
        <f>UPPER(CONCATENATE(L19," ",P19," ",F19," ",I19))</f>
        <v xml:space="preserve">0    0   </v>
      </c>
      <c r="M62" s="1423"/>
      <c r="N62" s="1423"/>
      <c r="O62" s="1423"/>
      <c r="P62" s="1423"/>
      <c r="Q62" s="1423"/>
      <c r="R62" s="1423"/>
      <c r="S62" s="1424"/>
    </row>
    <row r="63" spans="1:23" ht="17.25" customHeight="1" x14ac:dyDescent="0.35">
      <c r="A63" s="1098"/>
      <c r="B63" s="1099"/>
      <c r="C63" s="1276"/>
      <c r="D63" s="1276"/>
      <c r="E63" s="1276"/>
      <c r="F63" s="1276"/>
      <c r="G63" s="1276"/>
      <c r="H63" s="1276"/>
      <c r="I63" s="1425"/>
      <c r="J63" s="1055"/>
      <c r="K63" s="1056"/>
      <c r="L63" s="1276"/>
      <c r="M63" s="1276"/>
      <c r="N63" s="1276"/>
      <c r="O63" s="1276"/>
      <c r="P63" s="1276"/>
      <c r="Q63" s="1276"/>
      <c r="R63" s="1276"/>
      <c r="S63" s="1425"/>
    </row>
    <row r="64" spans="1:23" ht="17.25" customHeight="1" x14ac:dyDescent="0.35">
      <c r="A64" s="1055" t="s">
        <v>543</v>
      </c>
      <c r="B64" s="1056"/>
      <c r="C64" s="1102"/>
      <c r="D64" s="1102"/>
      <c r="E64" s="1102"/>
      <c r="F64" s="1102"/>
      <c r="G64" s="1102"/>
      <c r="H64" s="1102"/>
      <c r="I64" s="1103"/>
      <c r="J64" s="1055" t="s">
        <v>543</v>
      </c>
      <c r="K64" s="1056"/>
      <c r="L64" s="1102"/>
      <c r="M64" s="1102"/>
      <c r="N64" s="1102"/>
      <c r="O64" s="1102"/>
      <c r="P64" s="1102"/>
      <c r="Q64" s="1102"/>
      <c r="R64" s="1102"/>
      <c r="S64" s="1103"/>
    </row>
    <row r="65" spans="1:19" ht="17.25" customHeight="1" x14ac:dyDescent="0.35">
      <c r="A65" s="1055"/>
      <c r="B65" s="1056"/>
      <c r="C65" s="1102"/>
      <c r="D65" s="1102"/>
      <c r="E65" s="1102"/>
      <c r="F65" s="1102"/>
      <c r="G65" s="1102"/>
      <c r="H65" s="1102"/>
      <c r="I65" s="1103"/>
      <c r="J65" s="1055"/>
      <c r="K65" s="1056"/>
      <c r="L65" s="1102"/>
      <c r="M65" s="1102"/>
      <c r="N65" s="1102"/>
      <c r="O65" s="1102"/>
      <c r="P65" s="1102"/>
      <c r="Q65" s="1102"/>
      <c r="R65" s="1102"/>
      <c r="S65" s="1103"/>
    </row>
    <row r="66" spans="1:19" ht="17.25" customHeight="1" thickBot="1" x14ac:dyDescent="0.4">
      <c r="A66" s="1108"/>
      <c r="B66" s="1109"/>
      <c r="C66" s="1106"/>
      <c r="D66" s="1106"/>
      <c r="E66" s="1106"/>
      <c r="F66" s="1106"/>
      <c r="G66" s="1106"/>
      <c r="H66" s="1106"/>
      <c r="I66" s="1107"/>
      <c r="J66" s="1108"/>
      <c r="K66" s="1109"/>
      <c r="L66" s="1106"/>
      <c r="M66" s="1106"/>
      <c r="N66" s="1106"/>
      <c r="O66" s="1106"/>
      <c r="P66" s="1106"/>
      <c r="Q66" s="1106"/>
      <c r="R66" s="1106"/>
      <c r="S66" s="1107"/>
    </row>
    <row r="67" spans="1:19" ht="24.75" customHeight="1" thickBot="1" x14ac:dyDescent="0.4">
      <c r="A67" s="334" t="s">
        <v>636</v>
      </c>
      <c r="B67" s="335"/>
      <c r="C67" s="335"/>
      <c r="D67" s="335"/>
      <c r="E67" s="335"/>
      <c r="F67" s="335"/>
      <c r="G67" s="335"/>
      <c r="H67" s="335"/>
      <c r="I67" s="335"/>
      <c r="J67" s="335"/>
      <c r="K67" s="335"/>
      <c r="L67" s="335"/>
      <c r="M67" s="335"/>
      <c r="N67" s="335"/>
      <c r="O67" s="335"/>
      <c r="P67" s="335"/>
      <c r="Q67" s="335"/>
      <c r="R67" s="335"/>
      <c r="S67" s="336"/>
    </row>
    <row r="68" spans="1:19" ht="24.75" customHeight="1" thickBot="1" x14ac:dyDescent="0.4">
      <c r="A68" s="1487" t="s">
        <v>637</v>
      </c>
      <c r="B68" s="1488"/>
      <c r="C68" s="1488"/>
      <c r="D68" s="1488"/>
      <c r="E68" s="1488"/>
      <c r="F68" s="1488"/>
      <c r="G68" s="1488"/>
      <c r="H68" s="1488"/>
      <c r="I68" s="1488"/>
      <c r="J68" s="1488"/>
      <c r="K68" s="1488"/>
      <c r="L68" s="1488"/>
      <c r="M68" s="1488"/>
      <c r="N68" s="1488"/>
      <c r="O68" s="1488"/>
      <c r="P68" s="1488"/>
      <c r="Q68" s="1488"/>
      <c r="R68" s="1488"/>
      <c r="S68" s="1489"/>
    </row>
    <row r="69" spans="1:19" ht="24.75" customHeight="1" thickBot="1" x14ac:dyDescent="0.4">
      <c r="A69" s="1490"/>
      <c r="B69" s="1491"/>
      <c r="C69" s="1491"/>
      <c r="D69" s="1491"/>
      <c r="E69" s="1491"/>
      <c r="F69" s="1491"/>
      <c r="G69" s="1491"/>
      <c r="H69" s="1491"/>
      <c r="I69" s="1491"/>
      <c r="J69" s="1491"/>
      <c r="K69" s="1491"/>
      <c r="L69" s="1491"/>
      <c r="M69" s="1491"/>
      <c r="N69" s="1491"/>
      <c r="O69" s="1491"/>
      <c r="P69" s="1491"/>
      <c r="Q69" s="1491"/>
      <c r="R69" s="1491"/>
      <c r="S69" s="1492"/>
    </row>
    <row r="70" spans="1:19" ht="17.25" customHeight="1" thickBot="1" x14ac:dyDescent="0.4">
      <c r="A70" s="1467" t="s">
        <v>539</v>
      </c>
      <c r="B70" s="1468"/>
      <c r="C70" s="1468"/>
      <c r="D70" s="1468"/>
      <c r="E70" s="1468"/>
      <c r="F70" s="1468"/>
      <c r="G70" s="1468"/>
      <c r="H70" s="1468"/>
      <c r="I70" s="1468"/>
      <c r="J70" s="1469" t="s">
        <v>540</v>
      </c>
      <c r="K70" s="1470"/>
      <c r="L70" s="1470"/>
      <c r="M70" s="1470"/>
      <c r="N70" s="1470"/>
      <c r="O70" s="1470"/>
      <c r="P70" s="1470"/>
      <c r="Q70" s="1470"/>
      <c r="R70" s="1470"/>
      <c r="S70" s="1471"/>
    </row>
    <row r="71" spans="1:19" ht="15.5" x14ac:dyDescent="0.35">
      <c r="A71" s="1426" t="s">
        <v>541</v>
      </c>
      <c r="B71" s="1427"/>
      <c r="C71" s="1428"/>
      <c r="D71" s="1432"/>
      <c r="E71" s="1433"/>
      <c r="F71" s="1434"/>
      <c r="G71" s="1517" t="s">
        <v>452</v>
      </c>
      <c r="H71" s="1518"/>
      <c r="I71" s="1519"/>
      <c r="J71" s="1520" t="s">
        <v>541</v>
      </c>
      <c r="K71" s="1521"/>
      <c r="L71" s="1522"/>
      <c r="M71" s="1432"/>
      <c r="N71" s="1433"/>
      <c r="O71" s="1433"/>
      <c r="P71" s="1434"/>
      <c r="Q71" s="1526" t="s">
        <v>452</v>
      </c>
      <c r="R71" s="1526"/>
      <c r="S71" s="1527"/>
    </row>
    <row r="72" spans="1:19" ht="17.25" customHeight="1" thickBot="1" x14ac:dyDescent="0.4">
      <c r="A72" s="1429"/>
      <c r="B72" s="1430"/>
      <c r="C72" s="1431"/>
      <c r="D72" s="1435"/>
      <c r="E72" s="1436"/>
      <c r="F72" s="1437"/>
      <c r="G72" s="1528"/>
      <c r="H72" s="1402"/>
      <c r="I72" s="1403"/>
      <c r="J72" s="1523"/>
      <c r="K72" s="1524"/>
      <c r="L72" s="1525"/>
      <c r="M72" s="1435"/>
      <c r="N72" s="1436"/>
      <c r="O72" s="1436"/>
      <c r="P72" s="1437"/>
      <c r="Q72" s="1401"/>
      <c r="R72" s="1402"/>
      <c r="S72" s="1403"/>
    </row>
    <row r="73" spans="1:19" ht="17.25" customHeight="1" x14ac:dyDescent="0.35">
      <c r="A73" s="1055" t="s">
        <v>542</v>
      </c>
      <c r="B73" s="1056"/>
      <c r="C73" s="1423" t="str">
        <f>IF(D71="","",UPPER(CONCATENATE(L12," ",P12," ",F12," ",I12)))</f>
        <v/>
      </c>
      <c r="D73" s="1423"/>
      <c r="E73" s="1423"/>
      <c r="F73" s="1423"/>
      <c r="G73" s="1423"/>
      <c r="H73" s="1423"/>
      <c r="I73" s="1424"/>
      <c r="J73" s="1053" t="s">
        <v>542</v>
      </c>
      <c r="K73" s="1054"/>
      <c r="L73" s="1423" t="str">
        <f>IF(M71="","",UPPER(CONCATENATE(L12," ",P12," ",F12," ",I12)))</f>
        <v/>
      </c>
      <c r="M73" s="1276"/>
      <c r="N73" s="1276"/>
      <c r="O73" s="1276"/>
      <c r="P73" s="1276"/>
      <c r="Q73" s="1423"/>
      <c r="R73" s="1423"/>
      <c r="S73" s="1424"/>
    </row>
    <row r="74" spans="1:19" ht="17.25" customHeight="1" x14ac:dyDescent="0.35">
      <c r="A74" s="1055"/>
      <c r="B74" s="1056"/>
      <c r="C74" s="1276"/>
      <c r="D74" s="1276"/>
      <c r="E74" s="1276"/>
      <c r="F74" s="1276"/>
      <c r="G74" s="1276"/>
      <c r="H74" s="1276"/>
      <c r="I74" s="1425"/>
      <c r="J74" s="1055"/>
      <c r="K74" s="1056"/>
      <c r="L74" s="1276"/>
      <c r="M74" s="1276"/>
      <c r="N74" s="1276"/>
      <c r="O74" s="1276"/>
      <c r="P74" s="1276"/>
      <c r="Q74" s="1276"/>
      <c r="R74" s="1276"/>
      <c r="S74" s="1425"/>
    </row>
    <row r="75" spans="1:19" ht="17.25" customHeight="1" x14ac:dyDescent="0.35">
      <c r="A75" s="1055" t="s">
        <v>543</v>
      </c>
      <c r="B75" s="1056"/>
      <c r="C75" s="109"/>
      <c r="D75" s="109"/>
      <c r="E75" s="109"/>
      <c r="F75" s="109"/>
      <c r="G75" s="109"/>
      <c r="H75" s="109"/>
      <c r="I75" s="110"/>
      <c r="J75" s="1055" t="s">
        <v>543</v>
      </c>
      <c r="K75" s="1056"/>
      <c r="L75" s="1102"/>
      <c r="M75" s="1102"/>
      <c r="N75" s="1102"/>
      <c r="O75" s="1102"/>
      <c r="P75" s="1102"/>
      <c r="Q75" s="1102"/>
      <c r="R75" s="1102"/>
      <c r="S75" s="1103"/>
    </row>
    <row r="76" spans="1:19" ht="17.25" customHeight="1" x14ac:dyDescent="0.35">
      <c r="A76" s="1055"/>
      <c r="B76" s="1056"/>
      <c r="C76" s="109"/>
      <c r="D76" s="109"/>
      <c r="E76" s="109"/>
      <c r="F76" s="109"/>
      <c r="G76" s="109"/>
      <c r="H76" s="109"/>
      <c r="I76" s="110"/>
      <c r="J76" s="1055"/>
      <c r="K76" s="1056"/>
      <c r="L76" s="1102"/>
      <c r="M76" s="1102"/>
      <c r="N76" s="1102"/>
      <c r="O76" s="1102"/>
      <c r="P76" s="1102"/>
      <c r="Q76" s="1102"/>
      <c r="R76" s="1102"/>
      <c r="S76" s="1103"/>
    </row>
    <row r="77" spans="1:19" ht="17.25" customHeight="1" thickBot="1" x14ac:dyDescent="0.4">
      <c r="A77" s="115"/>
      <c r="B77" s="109"/>
      <c r="C77" s="109"/>
      <c r="D77" s="109"/>
      <c r="E77" s="109"/>
      <c r="F77" s="109"/>
      <c r="G77" s="109"/>
      <c r="H77" s="109"/>
      <c r="I77" s="110"/>
      <c r="J77" s="1108"/>
      <c r="K77" s="1109"/>
      <c r="L77" s="1106"/>
      <c r="M77" s="1106"/>
      <c r="N77" s="1106"/>
      <c r="O77" s="1106"/>
      <c r="P77" s="1106"/>
      <c r="Q77" s="1106"/>
      <c r="R77" s="1106"/>
      <c r="S77" s="1107"/>
    </row>
    <row r="78" spans="1:19" ht="17.25" customHeight="1" x14ac:dyDescent="0.35">
      <c r="A78" s="1049" t="s">
        <v>544</v>
      </c>
      <c r="B78" s="1050"/>
      <c r="C78" s="1405"/>
      <c r="D78" s="1405"/>
      <c r="E78" s="1405"/>
      <c r="F78" s="1405"/>
      <c r="G78" s="1405"/>
      <c r="H78" s="1405"/>
      <c r="I78" s="1406"/>
      <c r="J78" s="1055" t="s">
        <v>544</v>
      </c>
      <c r="K78" s="1056"/>
      <c r="L78" s="1405"/>
      <c r="M78" s="1405"/>
      <c r="N78" s="1405"/>
      <c r="O78" s="1405"/>
      <c r="P78" s="1405"/>
      <c r="Q78" s="1405"/>
      <c r="R78" s="1405"/>
      <c r="S78" s="1406"/>
    </row>
    <row r="79" spans="1:19" ht="17.25" customHeight="1" x14ac:dyDescent="0.35">
      <c r="A79" s="1051"/>
      <c r="B79" s="1052"/>
      <c r="C79" s="1407"/>
      <c r="D79" s="1407"/>
      <c r="E79" s="1407"/>
      <c r="F79" s="1407"/>
      <c r="G79" s="1407"/>
      <c r="H79" s="1407"/>
      <c r="I79" s="1408"/>
      <c r="J79" s="1055"/>
      <c r="K79" s="1056"/>
      <c r="L79" s="1407"/>
      <c r="M79" s="1407"/>
      <c r="N79" s="1407"/>
      <c r="O79" s="1407"/>
      <c r="P79" s="1407"/>
      <c r="Q79" s="1407"/>
      <c r="R79" s="1407"/>
      <c r="S79" s="1408"/>
    </row>
    <row r="80" spans="1:19" ht="17.25" customHeight="1" x14ac:dyDescent="0.35">
      <c r="A80" s="1055" t="s">
        <v>543</v>
      </c>
      <c r="B80" s="1056"/>
      <c r="C80" s="109"/>
      <c r="D80" s="109"/>
      <c r="E80" s="109"/>
      <c r="F80" s="109"/>
      <c r="G80" s="109"/>
      <c r="H80" s="118"/>
      <c r="I80" s="119"/>
      <c r="J80" s="1055" t="s">
        <v>543</v>
      </c>
      <c r="K80" s="1056"/>
      <c r="L80" s="1102"/>
      <c r="M80" s="1102"/>
      <c r="N80" s="1102"/>
      <c r="O80" s="1102"/>
      <c r="P80" s="1102"/>
      <c r="Q80" s="1102"/>
      <c r="R80" s="1102"/>
      <c r="S80" s="1103"/>
    </row>
    <row r="81" spans="1:19" ht="17.25" customHeight="1" x14ac:dyDescent="0.35">
      <c r="A81" s="1055"/>
      <c r="B81" s="1056"/>
      <c r="C81" s="109"/>
      <c r="D81" s="109"/>
      <c r="E81" s="109"/>
      <c r="F81" s="109"/>
      <c r="G81" s="109"/>
      <c r="H81" s="118"/>
      <c r="I81" s="119"/>
      <c r="J81" s="1055"/>
      <c r="K81" s="1056"/>
      <c r="L81" s="1102"/>
      <c r="M81" s="1102"/>
      <c r="N81" s="1102"/>
      <c r="O81" s="1102"/>
      <c r="P81" s="1102"/>
      <c r="Q81" s="1102"/>
      <c r="R81" s="1102"/>
      <c r="S81" s="1103"/>
    </row>
    <row r="82" spans="1:19" ht="17.25" customHeight="1" thickBot="1" x14ac:dyDescent="0.4">
      <c r="A82" s="116"/>
      <c r="B82" s="117"/>
      <c r="C82" s="117"/>
      <c r="D82" s="117"/>
      <c r="E82" s="117"/>
      <c r="F82" s="117"/>
      <c r="G82" s="117"/>
      <c r="H82" s="120"/>
      <c r="I82" s="121"/>
      <c r="J82" s="115"/>
      <c r="K82" s="109"/>
      <c r="L82" s="1102"/>
      <c r="M82" s="1102"/>
      <c r="N82" s="1102"/>
      <c r="O82" s="1102"/>
      <c r="P82" s="1102"/>
      <c r="Q82" s="1102"/>
      <c r="R82" s="1102"/>
      <c r="S82" s="1103"/>
    </row>
    <row r="83" spans="1:19" ht="17.25" customHeight="1" x14ac:dyDescent="0.35">
      <c r="A83" s="1090" t="s">
        <v>638</v>
      </c>
      <c r="B83" s="1091"/>
      <c r="C83" s="1091"/>
      <c r="D83" s="1091"/>
      <c r="E83" s="1091"/>
      <c r="F83" s="1091"/>
      <c r="G83" s="1091"/>
      <c r="H83" s="1091"/>
      <c r="I83" s="1092"/>
      <c r="J83" s="1461" t="s">
        <v>638</v>
      </c>
      <c r="K83" s="1462"/>
      <c r="L83" s="1462"/>
      <c r="M83" s="1462"/>
      <c r="N83" s="1462"/>
      <c r="O83" s="1462"/>
      <c r="P83" s="1462"/>
      <c r="Q83" s="1462"/>
      <c r="R83" s="1462"/>
      <c r="S83" s="1463"/>
    </row>
    <row r="84" spans="1:19" ht="58.5" customHeight="1" thickBot="1" x14ac:dyDescent="0.4">
      <c r="A84" s="1093"/>
      <c r="B84" s="1094"/>
      <c r="C84" s="1094"/>
      <c r="D84" s="1094"/>
      <c r="E84" s="1094"/>
      <c r="F84" s="1094"/>
      <c r="G84" s="1094"/>
      <c r="H84" s="1094"/>
      <c r="I84" s="1095"/>
      <c r="J84" s="1464"/>
      <c r="K84" s="1465"/>
      <c r="L84" s="1465"/>
      <c r="M84" s="1465"/>
      <c r="N84" s="1465"/>
      <c r="O84" s="1465"/>
      <c r="P84" s="1465"/>
      <c r="Q84" s="1465"/>
      <c r="R84" s="1465"/>
      <c r="S84" s="1466"/>
    </row>
    <row r="85" spans="1:19" ht="24" customHeight="1" thickBot="1" x14ac:dyDescent="0.4">
      <c r="A85" s="1438" t="s">
        <v>639</v>
      </c>
      <c r="B85" s="1439"/>
      <c r="C85" s="1439"/>
      <c r="D85" s="1439"/>
      <c r="E85" s="1439"/>
      <c r="F85" s="1439"/>
      <c r="G85" s="1439"/>
      <c r="H85" s="1439"/>
      <c r="I85" s="1439"/>
      <c r="J85" s="1439"/>
      <c r="K85" s="1439"/>
      <c r="L85" s="1439"/>
      <c r="M85" s="1439"/>
      <c r="N85" s="1439"/>
      <c r="O85" s="1439"/>
      <c r="P85" s="1439"/>
      <c r="Q85" s="1439"/>
      <c r="R85" s="1439"/>
      <c r="S85" s="1440"/>
    </row>
    <row r="86" spans="1:19" ht="23.25" customHeight="1" x14ac:dyDescent="0.35">
      <c r="A86" s="1441" t="s">
        <v>547</v>
      </c>
      <c r="B86" s="1442"/>
      <c r="C86" s="1442"/>
      <c r="D86" s="1445"/>
      <c r="E86" s="1447" t="s">
        <v>548</v>
      </c>
      <c r="F86" s="1448"/>
      <c r="G86" s="1449"/>
      <c r="H86" s="1447"/>
      <c r="I86" s="1448"/>
      <c r="J86" s="1448"/>
      <c r="K86" s="1449"/>
      <c r="L86" s="1453" t="s">
        <v>549</v>
      </c>
      <c r="M86" s="1453"/>
      <c r="N86" s="1453"/>
      <c r="O86" s="1453"/>
      <c r="P86" s="1455"/>
      <c r="Q86" s="1456"/>
      <c r="R86" s="1456"/>
      <c r="S86" s="1457"/>
    </row>
    <row r="87" spans="1:19" ht="27" customHeight="1" thickBot="1" x14ac:dyDescent="0.4">
      <c r="A87" s="1443"/>
      <c r="B87" s="1444"/>
      <c r="C87" s="1444"/>
      <c r="D87" s="1446"/>
      <c r="E87" s="1450"/>
      <c r="F87" s="1451"/>
      <c r="G87" s="1452"/>
      <c r="H87" s="1450"/>
      <c r="I87" s="1451"/>
      <c r="J87" s="1451"/>
      <c r="K87" s="1452"/>
      <c r="L87" s="1454"/>
      <c r="M87" s="1454"/>
      <c r="N87" s="1454"/>
      <c r="O87" s="1454"/>
      <c r="P87" s="1458"/>
      <c r="Q87" s="1459"/>
      <c r="R87" s="1459"/>
      <c r="S87" s="1460"/>
    </row>
    <row r="88" spans="1:19" ht="17.25" hidden="1" customHeight="1" x14ac:dyDescent="0.35">
      <c r="S88" s="118"/>
    </row>
    <row r="89" spans="1:19" ht="17.25" hidden="1" customHeight="1" x14ac:dyDescent="0.35"/>
    <row r="90" spans="1:19" ht="17.25" hidden="1" customHeight="1" x14ac:dyDescent="0.35"/>
    <row r="91" spans="1:19" ht="17.25" hidden="1" customHeight="1" x14ac:dyDescent="0.35"/>
    <row r="92" spans="1:19" ht="17.25" hidden="1" customHeight="1" x14ac:dyDescent="0.35"/>
    <row r="93" spans="1:19" ht="17.25" hidden="1" customHeight="1" x14ac:dyDescent="0.35"/>
    <row r="94" spans="1:19" ht="17.25" hidden="1" customHeight="1" x14ac:dyDescent="0.35"/>
    <row r="95" spans="1:19" ht="17.25" hidden="1" customHeight="1" x14ac:dyDescent="0.35"/>
    <row r="96" spans="1:19" ht="17.25" hidden="1" customHeight="1" x14ac:dyDescent="0.35"/>
    <row r="97" ht="17.25" hidden="1" customHeight="1" x14ac:dyDescent="0.35"/>
    <row r="98" ht="17.25" hidden="1" customHeight="1" x14ac:dyDescent="0.35"/>
    <row r="99" ht="17.25" hidden="1" customHeight="1" x14ac:dyDescent="0.35"/>
    <row r="100" ht="17.25" hidden="1" customHeight="1" x14ac:dyDescent="0.35"/>
    <row r="101" ht="17.25" hidden="1" customHeight="1" x14ac:dyDescent="0.35"/>
    <row r="102" ht="17.25" hidden="1" customHeight="1" x14ac:dyDescent="0.35"/>
    <row r="103" ht="17.25" hidden="1" customHeight="1" x14ac:dyDescent="0.35"/>
    <row r="104" ht="17.25" hidden="1" customHeight="1" x14ac:dyDescent="0.35"/>
    <row r="105" ht="17.25" hidden="1" customHeight="1" x14ac:dyDescent="0.35"/>
    <row r="106" ht="17.25" hidden="1" customHeight="1" x14ac:dyDescent="0.35"/>
    <row r="107" ht="17.25" hidden="1" customHeight="1" x14ac:dyDescent="0.35"/>
    <row r="108" ht="17.25" hidden="1" customHeight="1" x14ac:dyDescent="0.35"/>
    <row r="109" ht="17.25" hidden="1" customHeight="1" x14ac:dyDescent="0.35"/>
    <row r="110" ht="17.25" hidden="1" customHeight="1" x14ac:dyDescent="0.35"/>
    <row r="111" ht="17.25" hidden="1" customHeight="1" x14ac:dyDescent="0.35"/>
    <row r="112" ht="17.25" hidden="1" customHeight="1" x14ac:dyDescent="0.35"/>
    <row r="113" spans="12:12" ht="17.25" hidden="1" customHeight="1" x14ac:dyDescent="0.35"/>
    <row r="114" spans="12:12" ht="17.25" hidden="1" customHeight="1" x14ac:dyDescent="0.35"/>
    <row r="115" spans="12:12" ht="17.25" hidden="1" customHeight="1" x14ac:dyDescent="0.35"/>
    <row r="116" spans="12:12" ht="17.25" hidden="1" customHeight="1" x14ac:dyDescent="0.35"/>
    <row r="117" spans="12:12" ht="17.25" hidden="1" customHeight="1" x14ac:dyDescent="0.35"/>
    <row r="118" spans="12:12" ht="17.25" hidden="1" customHeight="1" x14ac:dyDescent="0.35"/>
    <row r="119" spans="12:12" ht="17.25" hidden="1" customHeight="1" x14ac:dyDescent="0.35">
      <c r="L119" t="s">
        <v>556</v>
      </c>
    </row>
    <row r="120" spans="12:12" ht="17.25" hidden="1" customHeight="1" x14ac:dyDescent="0.35">
      <c r="L120" t="s">
        <v>558</v>
      </c>
    </row>
    <row r="121" spans="12:12" ht="17.25" hidden="1" customHeight="1" x14ac:dyDescent="0.35"/>
    <row r="122" spans="12:12" ht="17.25" hidden="1" customHeight="1" x14ac:dyDescent="0.35"/>
    <row r="123" spans="12:12" ht="17.25" hidden="1" customHeight="1" x14ac:dyDescent="0.35"/>
    <row r="124" spans="12:12" ht="17.25" hidden="1" customHeight="1" x14ac:dyDescent="0.35"/>
    <row r="125" spans="12:12" ht="17.25" hidden="1" customHeight="1" x14ac:dyDescent="0.35"/>
    <row r="126" spans="12:12" ht="17.25" hidden="1" customHeight="1" x14ac:dyDescent="0.35"/>
    <row r="127" spans="12:12" ht="17.25" hidden="1" customHeight="1" x14ac:dyDescent="0.35"/>
    <row r="128" spans="12:12" ht="17.25" hidden="1" customHeight="1" x14ac:dyDescent="0.35"/>
    <row r="129" spans="4:4" ht="17.25" hidden="1" customHeight="1" x14ac:dyDescent="0.35"/>
    <row r="130" spans="4:4" ht="17.25" hidden="1" customHeight="1" x14ac:dyDescent="0.35"/>
    <row r="131" spans="4:4" ht="17.25" hidden="1" customHeight="1" x14ac:dyDescent="0.35"/>
    <row r="132" spans="4:4" ht="17.25" hidden="1" customHeight="1" x14ac:dyDescent="0.35"/>
    <row r="133" spans="4:4" ht="17.25" hidden="1" customHeight="1" x14ac:dyDescent="0.35"/>
    <row r="134" spans="4:4" ht="17.25" hidden="1" customHeight="1" x14ac:dyDescent="0.35"/>
    <row r="135" spans="4:4" ht="17.25" hidden="1" customHeight="1" x14ac:dyDescent="0.35"/>
    <row r="136" spans="4:4" ht="17.25" hidden="1" customHeight="1" x14ac:dyDescent="0.35">
      <c r="D136" t="s">
        <v>165</v>
      </c>
    </row>
    <row r="137" spans="4:4" ht="17.25" hidden="1" customHeight="1" x14ac:dyDescent="0.35">
      <c r="D137" t="s">
        <v>640</v>
      </c>
    </row>
    <row r="138" spans="4:4" ht="17.25" hidden="1" customHeight="1" x14ac:dyDescent="0.35">
      <c r="D138" t="s">
        <v>224</v>
      </c>
    </row>
    <row r="139" spans="4:4" ht="17.25" hidden="1" customHeight="1" x14ac:dyDescent="0.35">
      <c r="D139" t="s">
        <v>248</v>
      </c>
    </row>
    <row r="140" spans="4:4" ht="17.25" hidden="1" customHeight="1" x14ac:dyDescent="0.35"/>
    <row r="141" spans="4:4" ht="17.25" hidden="1" customHeight="1" x14ac:dyDescent="0.35"/>
    <row r="142" spans="4:4" ht="17.25" hidden="1" customHeight="1" x14ac:dyDescent="0.35"/>
    <row r="143" spans="4:4" ht="17.25" hidden="1" customHeight="1" x14ac:dyDescent="0.35"/>
    <row r="144" spans="4:4" ht="17.25" hidden="1" customHeight="1" x14ac:dyDescent="0.35"/>
    <row r="145" spans="10:10" ht="17.25" hidden="1" customHeight="1" x14ac:dyDescent="0.35"/>
    <row r="146" spans="10:10" ht="17.25" hidden="1" customHeight="1" x14ac:dyDescent="0.35"/>
    <row r="147" spans="10:10" ht="17.25" hidden="1" customHeight="1" x14ac:dyDescent="0.35"/>
    <row r="148" spans="10:10" ht="17.25" hidden="1" customHeight="1" x14ac:dyDescent="0.35"/>
    <row r="149" spans="10:10" ht="17.25" hidden="1" customHeight="1" x14ac:dyDescent="0.35"/>
    <row r="150" spans="10:10" ht="17.25" hidden="1" customHeight="1" x14ac:dyDescent="0.35"/>
    <row r="151" spans="10:10" ht="17.25" hidden="1" customHeight="1" x14ac:dyDescent="0.35"/>
    <row r="152" spans="10:10" ht="17.25" hidden="1" customHeight="1" x14ac:dyDescent="0.35"/>
    <row r="153" spans="10:10" ht="17.25" hidden="1" customHeight="1" x14ac:dyDescent="0.35"/>
    <row r="154" spans="10:10" ht="17.25" hidden="1" customHeight="1" x14ac:dyDescent="0.35"/>
    <row r="155" spans="10:10" ht="17.25" hidden="1" customHeight="1" x14ac:dyDescent="0.35"/>
    <row r="156" spans="10:10" ht="17.25" hidden="1" customHeight="1" x14ac:dyDescent="0.35"/>
    <row r="157" spans="10:10" ht="17.25" hidden="1" customHeight="1" x14ac:dyDescent="0.35"/>
    <row r="158" spans="10:10" ht="17.25" hidden="1" customHeight="1" x14ac:dyDescent="0.35"/>
    <row r="159" spans="10:10" ht="17.25" hidden="1" customHeight="1" x14ac:dyDescent="0.35"/>
    <row r="160" spans="10:10" ht="17.25" hidden="1" customHeight="1" x14ac:dyDescent="0.35">
      <c r="J160">
        <v>60</v>
      </c>
    </row>
    <row r="161" spans="10:10" ht="17.25" hidden="1" customHeight="1" x14ac:dyDescent="0.35">
      <c r="J161">
        <v>61</v>
      </c>
    </row>
    <row r="162" spans="10:10" ht="17.25" hidden="1" customHeight="1" x14ac:dyDescent="0.35">
      <c r="J162">
        <v>62</v>
      </c>
    </row>
    <row r="163" spans="10:10" ht="17.25" hidden="1" customHeight="1" x14ac:dyDescent="0.35">
      <c r="J163">
        <v>63</v>
      </c>
    </row>
    <row r="164" spans="10:10" ht="17.25" hidden="1" customHeight="1" x14ac:dyDescent="0.35">
      <c r="J164">
        <v>64</v>
      </c>
    </row>
    <row r="165" spans="10:10" ht="17.25" hidden="1" customHeight="1" x14ac:dyDescent="0.35">
      <c r="J165">
        <v>65</v>
      </c>
    </row>
    <row r="166" spans="10:10" ht="17.25" hidden="1" customHeight="1" x14ac:dyDescent="0.35">
      <c r="J166">
        <v>66</v>
      </c>
    </row>
    <row r="167" spans="10:10" ht="17.25" hidden="1" customHeight="1" x14ac:dyDescent="0.35">
      <c r="J167">
        <v>67</v>
      </c>
    </row>
    <row r="168" spans="10:10" ht="17.25" hidden="1" customHeight="1" x14ac:dyDescent="0.35">
      <c r="J168">
        <v>68</v>
      </c>
    </row>
    <row r="169" spans="10:10" ht="17.25" hidden="1" customHeight="1" x14ac:dyDescent="0.35">
      <c r="J169">
        <v>69</v>
      </c>
    </row>
    <row r="170" spans="10:10" ht="17.25" hidden="1" customHeight="1" x14ac:dyDescent="0.35">
      <c r="J170">
        <v>70</v>
      </c>
    </row>
    <row r="171" spans="10:10" ht="17.25" hidden="1" customHeight="1" x14ac:dyDescent="0.35">
      <c r="J171">
        <v>71</v>
      </c>
    </row>
    <row r="172" spans="10:10" ht="17.25" hidden="1" customHeight="1" x14ac:dyDescent="0.35">
      <c r="J172">
        <v>72</v>
      </c>
    </row>
    <row r="173" spans="10:10" ht="17.25" hidden="1" customHeight="1" x14ac:dyDescent="0.35">
      <c r="J173">
        <v>73</v>
      </c>
    </row>
    <row r="174" spans="10:10" ht="17.25" hidden="1" customHeight="1" x14ac:dyDescent="0.35">
      <c r="J174">
        <v>74</v>
      </c>
    </row>
    <row r="175" spans="10:10" ht="17.25" hidden="1" customHeight="1" x14ac:dyDescent="0.35">
      <c r="J175">
        <v>75</v>
      </c>
    </row>
    <row r="176" spans="10:10" ht="17.25" hidden="1" customHeight="1" x14ac:dyDescent="0.35">
      <c r="J176">
        <v>76</v>
      </c>
    </row>
    <row r="177" spans="10:10" ht="17.25" hidden="1" customHeight="1" x14ac:dyDescent="0.35">
      <c r="J177">
        <v>77</v>
      </c>
    </row>
    <row r="178" spans="10:10" ht="17.25" hidden="1" customHeight="1" x14ac:dyDescent="0.35">
      <c r="J178">
        <v>78</v>
      </c>
    </row>
    <row r="179" spans="10:10" ht="17.25" hidden="1" customHeight="1" x14ac:dyDescent="0.35">
      <c r="J179">
        <v>79</v>
      </c>
    </row>
    <row r="180" spans="10:10" ht="17.25" hidden="1" customHeight="1" x14ac:dyDescent="0.35">
      <c r="J180">
        <v>80</v>
      </c>
    </row>
    <row r="181" spans="10:10" ht="17.25" hidden="1" customHeight="1" x14ac:dyDescent="0.35">
      <c r="J181">
        <v>81</v>
      </c>
    </row>
    <row r="182" spans="10:10" ht="17.25" hidden="1" customHeight="1" x14ac:dyDescent="0.35">
      <c r="J182">
        <v>82</v>
      </c>
    </row>
    <row r="183" spans="10:10" ht="17.25" hidden="1" customHeight="1" x14ac:dyDescent="0.35">
      <c r="J183">
        <v>83</v>
      </c>
    </row>
    <row r="184" spans="10:10" ht="17.25" hidden="1" customHeight="1" x14ac:dyDescent="0.35">
      <c r="J184">
        <v>84</v>
      </c>
    </row>
    <row r="185" spans="10:10" ht="17.25" hidden="1" customHeight="1" x14ac:dyDescent="0.35">
      <c r="J185">
        <v>85</v>
      </c>
    </row>
    <row r="186" spans="10:10" ht="17.25" hidden="1" customHeight="1" x14ac:dyDescent="0.35">
      <c r="J186">
        <v>86</v>
      </c>
    </row>
    <row r="187" spans="10:10" ht="17.25" hidden="1" customHeight="1" x14ac:dyDescent="0.35">
      <c r="J187">
        <v>87</v>
      </c>
    </row>
    <row r="188" spans="10:10" ht="17.25" hidden="1" customHeight="1" x14ac:dyDescent="0.35">
      <c r="J188">
        <v>88</v>
      </c>
    </row>
    <row r="189" spans="10:10" ht="17.25" hidden="1" customHeight="1" x14ac:dyDescent="0.35">
      <c r="J189">
        <v>89</v>
      </c>
    </row>
    <row r="190" spans="10:10" ht="17.25" hidden="1" customHeight="1" x14ac:dyDescent="0.35">
      <c r="J190">
        <v>90</v>
      </c>
    </row>
    <row r="191" spans="10:10" ht="17.25" hidden="1" customHeight="1" x14ac:dyDescent="0.35">
      <c r="J191">
        <v>91</v>
      </c>
    </row>
    <row r="192" spans="10:10" ht="17.25" hidden="1" customHeight="1" x14ac:dyDescent="0.35">
      <c r="J192">
        <v>92</v>
      </c>
    </row>
    <row r="193" spans="10:10" ht="17.25" hidden="1" customHeight="1" x14ac:dyDescent="0.35">
      <c r="J193">
        <v>93</v>
      </c>
    </row>
    <row r="194" spans="10:10" ht="17.25" hidden="1" customHeight="1" x14ac:dyDescent="0.35">
      <c r="J194">
        <v>94</v>
      </c>
    </row>
    <row r="195" spans="10:10" ht="17.25" hidden="1" customHeight="1" x14ac:dyDescent="0.35">
      <c r="J195">
        <v>95</v>
      </c>
    </row>
    <row r="196" spans="10:10" ht="17.25" hidden="1" customHeight="1" x14ac:dyDescent="0.35">
      <c r="J196">
        <v>96</v>
      </c>
    </row>
    <row r="197" spans="10:10" ht="17.25" hidden="1" customHeight="1" x14ac:dyDescent="0.35">
      <c r="J197">
        <v>97</v>
      </c>
    </row>
    <row r="198" spans="10:10" ht="17.25" hidden="1" customHeight="1" x14ac:dyDescent="0.35">
      <c r="J198">
        <v>98</v>
      </c>
    </row>
    <row r="199" spans="10:10" ht="17.25" hidden="1" customHeight="1" x14ac:dyDescent="0.35">
      <c r="J199">
        <v>99</v>
      </c>
    </row>
    <row r="200" spans="10:10" ht="17.25" hidden="1" customHeight="1" x14ac:dyDescent="0.35">
      <c r="J200">
        <v>100</v>
      </c>
    </row>
    <row r="201" spans="10:10" ht="17.25" hidden="1" customHeight="1" x14ac:dyDescent="0.35"/>
    <row r="202" spans="10:10" ht="17.25" hidden="1" customHeight="1" x14ac:dyDescent="0.35"/>
    <row r="203" spans="10:10" ht="17.25" hidden="1" customHeight="1" x14ac:dyDescent="0.35"/>
    <row r="204" spans="10:10" ht="17.25" hidden="1" customHeight="1" x14ac:dyDescent="0.35"/>
    <row r="205" spans="10:10" ht="17.25" hidden="1" customHeight="1" x14ac:dyDescent="0.35"/>
    <row r="206" spans="10:10" ht="17.25" hidden="1" customHeight="1" x14ac:dyDescent="0.35"/>
    <row r="207" spans="10:10" ht="17.25" hidden="1" customHeight="1" x14ac:dyDescent="0.35"/>
    <row r="208" spans="10:10" ht="17.25" hidden="1" customHeight="1" x14ac:dyDescent="0.35"/>
    <row r="209" ht="17.25" hidden="1" customHeight="1" x14ac:dyDescent="0.35"/>
    <row r="210" ht="17.25" hidden="1" customHeight="1" x14ac:dyDescent="0.35"/>
    <row r="211" ht="17.25" hidden="1" customHeight="1" x14ac:dyDescent="0.35"/>
    <row r="212" ht="17.25" hidden="1" customHeight="1" x14ac:dyDescent="0.35"/>
    <row r="213" ht="17.25" hidden="1" customHeight="1" x14ac:dyDescent="0.35"/>
    <row r="214" ht="17.25" hidden="1" customHeight="1" x14ac:dyDescent="0.35"/>
    <row r="215" ht="17.25" hidden="1" customHeight="1" x14ac:dyDescent="0.35"/>
    <row r="216" ht="17.25" hidden="1" customHeight="1" x14ac:dyDescent="0.35"/>
    <row r="217" ht="17.25" hidden="1" customHeight="1" x14ac:dyDescent="0.35"/>
    <row r="218" ht="17.25" hidden="1" customHeight="1" x14ac:dyDescent="0.35"/>
    <row r="219" ht="17.25" hidden="1" customHeight="1" x14ac:dyDescent="0.35"/>
    <row r="220" ht="17.25" hidden="1" customHeight="1" x14ac:dyDescent="0.35"/>
    <row r="221" ht="17.25" hidden="1" customHeight="1" x14ac:dyDescent="0.35"/>
    <row r="222" ht="17.25" hidden="1" customHeight="1" x14ac:dyDescent="0.35"/>
    <row r="223" ht="17.25" hidden="1" customHeight="1" x14ac:dyDescent="0.35"/>
    <row r="224" ht="17.25" hidden="1" customHeight="1" x14ac:dyDescent="0.35"/>
    <row r="225" ht="17.25" hidden="1" customHeight="1" x14ac:dyDescent="0.35"/>
    <row r="226" ht="17.25" hidden="1" customHeight="1" x14ac:dyDescent="0.35"/>
    <row r="227" ht="17.25" hidden="1" customHeight="1" x14ac:dyDescent="0.35"/>
    <row r="228" ht="17.25" hidden="1" customHeight="1" x14ac:dyDescent="0.35"/>
    <row r="229" ht="17.25" hidden="1" customHeight="1" x14ac:dyDescent="0.35"/>
    <row r="230" ht="17.25" hidden="1" customHeight="1" x14ac:dyDescent="0.35"/>
    <row r="231" ht="17.25" hidden="1" customHeight="1" x14ac:dyDescent="0.35"/>
    <row r="232" ht="17.25" hidden="1" customHeight="1" x14ac:dyDescent="0.35"/>
    <row r="233" ht="17.25" hidden="1" customHeight="1" x14ac:dyDescent="0.35"/>
    <row r="234" ht="17.25" hidden="1" customHeight="1" x14ac:dyDescent="0.35"/>
    <row r="235" ht="17.25" hidden="1" customHeight="1" x14ac:dyDescent="0.35"/>
    <row r="236" ht="17.25" hidden="1" customHeight="1" x14ac:dyDescent="0.35"/>
    <row r="237" ht="17.25" hidden="1" customHeight="1" x14ac:dyDescent="0.35"/>
    <row r="238" ht="17.25" hidden="1" customHeight="1" x14ac:dyDescent="0.35"/>
    <row r="239" ht="17.25" hidden="1" customHeight="1" x14ac:dyDescent="0.35"/>
    <row r="240" ht="17.25" hidden="1" customHeight="1" x14ac:dyDescent="0.35"/>
    <row r="241" ht="17.25" hidden="1" customHeight="1" x14ac:dyDescent="0.35"/>
    <row r="242" ht="17.25" hidden="1" customHeight="1" x14ac:dyDescent="0.35"/>
    <row r="243" ht="17.25" hidden="1" customHeight="1" x14ac:dyDescent="0.35"/>
    <row r="244" ht="17.25" hidden="1" customHeight="1" x14ac:dyDescent="0.35"/>
    <row r="245" ht="17.25" hidden="1" customHeight="1" x14ac:dyDescent="0.35"/>
    <row r="246" ht="17.25" hidden="1" customHeight="1" x14ac:dyDescent="0.35"/>
    <row r="247" ht="17.25" hidden="1" customHeight="1" x14ac:dyDescent="0.35"/>
    <row r="248" ht="17.25" hidden="1" customHeight="1" x14ac:dyDescent="0.35"/>
    <row r="249" ht="17.25" hidden="1" customHeight="1" x14ac:dyDescent="0.35"/>
    <row r="250" ht="17.25" hidden="1" customHeight="1" x14ac:dyDescent="0.35"/>
    <row r="251" ht="17.25" hidden="1" customHeight="1" x14ac:dyDescent="0.35"/>
    <row r="252" ht="17.25" hidden="1" customHeight="1" x14ac:dyDescent="0.35"/>
    <row r="253" ht="17.25" hidden="1" customHeight="1" x14ac:dyDescent="0.35"/>
    <row r="254" ht="17.25" hidden="1" customHeight="1" x14ac:dyDescent="0.35"/>
    <row r="255" ht="17.25" hidden="1" customHeight="1" x14ac:dyDescent="0.35"/>
    <row r="256" ht="17.25" hidden="1" customHeight="1" x14ac:dyDescent="0.35"/>
    <row r="257" ht="17.25" hidden="1" customHeight="1" x14ac:dyDescent="0.35"/>
    <row r="258" ht="17.25" hidden="1" customHeight="1" x14ac:dyDescent="0.35"/>
    <row r="259" ht="17.25" hidden="1" customHeight="1" x14ac:dyDescent="0.35"/>
    <row r="260" ht="17.25" hidden="1" customHeight="1" x14ac:dyDescent="0.35"/>
    <row r="261" ht="17.25" hidden="1" customHeight="1" x14ac:dyDescent="0.35"/>
    <row r="262" ht="17.25" hidden="1" customHeight="1" x14ac:dyDescent="0.35"/>
    <row r="263" ht="17.25" hidden="1" customHeight="1" x14ac:dyDescent="0.35"/>
    <row r="264" ht="17.25" hidden="1" customHeight="1" x14ac:dyDescent="0.35"/>
    <row r="265" ht="17.25" hidden="1" customHeight="1" x14ac:dyDescent="0.35"/>
    <row r="266" ht="17.25" hidden="1" customHeight="1" x14ac:dyDescent="0.35"/>
    <row r="267" ht="17.25" hidden="1" customHeight="1" x14ac:dyDescent="0.35"/>
    <row r="268" ht="17.25" hidden="1" customHeight="1" x14ac:dyDescent="0.35"/>
    <row r="269" ht="17.25" hidden="1" customHeight="1" x14ac:dyDescent="0.35"/>
    <row r="270" ht="17.25" hidden="1" customHeight="1" x14ac:dyDescent="0.35"/>
    <row r="271" ht="17.25" hidden="1" customHeight="1" x14ac:dyDescent="0.35"/>
    <row r="272" ht="17.25" hidden="1" customHeight="1" x14ac:dyDescent="0.35"/>
    <row r="273" ht="17.25" hidden="1" customHeight="1" x14ac:dyDescent="0.35"/>
    <row r="274" ht="17.25" hidden="1" customHeight="1" x14ac:dyDescent="0.35"/>
    <row r="275" ht="17.25" hidden="1" customHeight="1" x14ac:dyDescent="0.35"/>
    <row r="276" ht="17.25" hidden="1" customHeight="1" x14ac:dyDescent="0.35"/>
    <row r="277" ht="17.25" hidden="1" customHeight="1" x14ac:dyDescent="0.35"/>
    <row r="278" ht="17.25" hidden="1" customHeight="1" x14ac:dyDescent="0.35"/>
    <row r="279" ht="17.25" hidden="1" customHeight="1" x14ac:dyDescent="0.35"/>
    <row r="280" ht="17.25" hidden="1" customHeight="1" x14ac:dyDescent="0.35"/>
    <row r="281" ht="17.25" hidden="1" customHeight="1" x14ac:dyDescent="0.35"/>
    <row r="282" ht="17.25" hidden="1" customHeight="1" x14ac:dyDescent="0.35"/>
    <row r="283" ht="17.25" hidden="1" customHeight="1" x14ac:dyDescent="0.35"/>
    <row r="284" ht="17.25" hidden="1" customHeight="1" x14ac:dyDescent="0.35"/>
    <row r="285" ht="17.25" hidden="1" customHeight="1" x14ac:dyDescent="0.35"/>
    <row r="286" ht="17.25" hidden="1" customHeight="1" x14ac:dyDescent="0.35"/>
    <row r="287" ht="17.25" hidden="1" customHeight="1" x14ac:dyDescent="0.35"/>
    <row r="288" ht="17.25" hidden="1" customHeight="1" x14ac:dyDescent="0.35"/>
    <row r="289" ht="17.25" hidden="1" customHeight="1" x14ac:dyDescent="0.35"/>
    <row r="290" ht="17.25" hidden="1" customHeight="1" x14ac:dyDescent="0.35"/>
    <row r="291" ht="17.25" hidden="1" customHeight="1" x14ac:dyDescent="0.35"/>
    <row r="292" ht="17.25" hidden="1" customHeight="1" x14ac:dyDescent="0.35"/>
    <row r="293" ht="17.25" hidden="1" customHeight="1" x14ac:dyDescent="0.35"/>
    <row r="294" ht="17.25" hidden="1" customHeight="1" x14ac:dyDescent="0.35"/>
    <row r="295" ht="17.25" hidden="1" customHeight="1" x14ac:dyDescent="0.35"/>
    <row r="296" ht="17.25" hidden="1" customHeight="1" x14ac:dyDescent="0.35"/>
    <row r="297" ht="17.25" hidden="1" customHeight="1" x14ac:dyDescent="0.35"/>
    <row r="298" ht="17.25" hidden="1" customHeight="1" x14ac:dyDescent="0.35"/>
    <row r="299" ht="17.25" hidden="1" customHeight="1" x14ac:dyDescent="0.35"/>
    <row r="300" ht="17.25" hidden="1" customHeight="1" x14ac:dyDescent="0.35"/>
    <row r="301" ht="17.25" hidden="1" customHeight="1" x14ac:dyDescent="0.35"/>
    <row r="302" ht="17.25" hidden="1" customHeight="1" x14ac:dyDescent="0.35"/>
    <row r="303" ht="17.25" hidden="1" customHeight="1" x14ac:dyDescent="0.35"/>
    <row r="304" ht="17.25" hidden="1" customHeight="1" x14ac:dyDescent="0.35"/>
    <row r="305" ht="17.25" hidden="1" customHeight="1" x14ac:dyDescent="0.35"/>
    <row r="306" ht="17.25" hidden="1" customHeight="1" x14ac:dyDescent="0.35"/>
    <row r="307" ht="17.25" hidden="1" customHeight="1" x14ac:dyDescent="0.35"/>
    <row r="308" ht="17.25" hidden="1" customHeight="1" x14ac:dyDescent="0.35"/>
    <row r="309" ht="17.25" hidden="1" customHeight="1" x14ac:dyDescent="0.35"/>
    <row r="310" ht="17.25" hidden="1" customHeight="1" x14ac:dyDescent="0.35"/>
    <row r="311" ht="17.25" hidden="1" customHeight="1" x14ac:dyDescent="0.35"/>
    <row r="312" ht="17.25" hidden="1" customHeight="1" x14ac:dyDescent="0.35"/>
    <row r="313" ht="17.25" hidden="1" customHeight="1" x14ac:dyDescent="0.35"/>
    <row r="314" ht="17.25" hidden="1" customHeight="1" x14ac:dyDescent="0.35"/>
    <row r="315" ht="17.25" hidden="1" customHeight="1" x14ac:dyDescent="0.35"/>
    <row r="316" ht="17.25" hidden="1" customHeight="1" x14ac:dyDescent="0.35"/>
    <row r="317" ht="17.25" hidden="1" customHeight="1" x14ac:dyDescent="0.35"/>
    <row r="318" ht="17.25" hidden="1" customHeight="1" x14ac:dyDescent="0.35"/>
    <row r="319" ht="17.25" hidden="1" customHeight="1" x14ac:dyDescent="0.35"/>
    <row r="320" ht="17.25" hidden="1" customHeight="1" x14ac:dyDescent="0.35"/>
    <row r="321" ht="17.25" hidden="1" customHeight="1" x14ac:dyDescent="0.35"/>
    <row r="322" ht="17.25" hidden="1" customHeight="1" x14ac:dyDescent="0.35"/>
    <row r="323" ht="17.25" hidden="1" customHeight="1" x14ac:dyDescent="0.35"/>
    <row r="324" ht="17.25" hidden="1" customHeight="1" x14ac:dyDescent="0.35"/>
    <row r="325" ht="17.25" hidden="1" customHeight="1" x14ac:dyDescent="0.35"/>
    <row r="326" ht="17.25" hidden="1" customHeight="1" x14ac:dyDescent="0.35"/>
    <row r="327" ht="17.25" hidden="1" customHeight="1" x14ac:dyDescent="0.35"/>
    <row r="328" ht="17.25" hidden="1" customHeight="1" x14ac:dyDescent="0.35"/>
    <row r="329" ht="17.25" hidden="1" customHeight="1" x14ac:dyDescent="0.35"/>
    <row r="330" ht="17.25" hidden="1" customHeight="1" x14ac:dyDescent="0.35"/>
    <row r="331" ht="17.25" hidden="1" customHeight="1" x14ac:dyDescent="0.35"/>
    <row r="332" ht="17.25" hidden="1" customHeight="1" x14ac:dyDescent="0.35"/>
    <row r="333" ht="17.25" hidden="1" customHeight="1" x14ac:dyDescent="0.35"/>
    <row r="334" ht="17.25" hidden="1" customHeight="1" x14ac:dyDescent="0.35"/>
    <row r="335" ht="17.25" hidden="1" customHeight="1" x14ac:dyDescent="0.35"/>
    <row r="336" ht="17.25" hidden="1" customHeight="1" x14ac:dyDescent="0.35"/>
    <row r="337" ht="17.25" hidden="1" customHeight="1" x14ac:dyDescent="0.35"/>
    <row r="338" ht="17.25" hidden="1" customHeight="1" x14ac:dyDescent="0.35"/>
    <row r="339" ht="17.25" hidden="1" customHeight="1" x14ac:dyDescent="0.35"/>
    <row r="340" ht="17.25" hidden="1" customHeight="1" x14ac:dyDescent="0.35"/>
    <row r="341" ht="17.25" hidden="1" customHeight="1" x14ac:dyDescent="0.35"/>
    <row r="342" ht="17.25" hidden="1" customHeight="1" x14ac:dyDescent="0.35"/>
    <row r="343" ht="17.25" hidden="1" customHeight="1" x14ac:dyDescent="0.35"/>
    <row r="344" ht="17.25" hidden="1" customHeight="1" x14ac:dyDescent="0.35"/>
    <row r="345" ht="17.25" hidden="1" customHeight="1" x14ac:dyDescent="0.35"/>
    <row r="346" ht="17.25" hidden="1" customHeight="1" x14ac:dyDescent="0.35"/>
    <row r="347" ht="17.25" hidden="1" customHeight="1" x14ac:dyDescent="0.35"/>
    <row r="348" ht="17.25" hidden="1" customHeight="1" x14ac:dyDescent="0.35"/>
    <row r="349" ht="17.25" hidden="1" customHeight="1" x14ac:dyDescent="0.35"/>
    <row r="350" ht="17.25" hidden="1" customHeight="1" x14ac:dyDescent="0.35"/>
    <row r="351" ht="17.25" hidden="1" customHeight="1" x14ac:dyDescent="0.35"/>
    <row r="352" ht="17.25" hidden="1" customHeight="1" x14ac:dyDescent="0.35"/>
    <row r="353" ht="17.25" hidden="1" customHeight="1" x14ac:dyDescent="0.35"/>
    <row r="354" ht="17.25" hidden="1" customHeight="1" x14ac:dyDescent="0.35"/>
    <row r="355" ht="17.25" hidden="1" customHeight="1" x14ac:dyDescent="0.35"/>
    <row r="356" ht="17.25" hidden="1" customHeight="1" x14ac:dyDescent="0.35"/>
    <row r="357" ht="17.25" hidden="1" customHeight="1" x14ac:dyDescent="0.35"/>
    <row r="358" ht="17.25" hidden="1" customHeight="1" x14ac:dyDescent="0.35"/>
    <row r="359" ht="17.25" hidden="1" customHeight="1" x14ac:dyDescent="0.35"/>
    <row r="360" ht="17.25" hidden="1" customHeight="1" x14ac:dyDescent="0.35"/>
    <row r="361" ht="17.25" hidden="1" customHeight="1" x14ac:dyDescent="0.35"/>
    <row r="362" ht="17.25" hidden="1" customHeight="1" x14ac:dyDescent="0.35"/>
    <row r="363" ht="17.25" hidden="1" customHeight="1" x14ac:dyDescent="0.35"/>
    <row r="364" ht="17.25" hidden="1" customHeight="1" x14ac:dyDescent="0.35"/>
    <row r="365" ht="17.25" hidden="1" customHeight="1" x14ac:dyDescent="0.35"/>
    <row r="366" ht="17.25" hidden="1" customHeight="1" x14ac:dyDescent="0.35"/>
    <row r="367" ht="17.25" hidden="1" customHeight="1" x14ac:dyDescent="0.35"/>
    <row r="368" ht="17.25" hidden="1" customHeight="1" x14ac:dyDescent="0.35"/>
    <row r="369" ht="17.25" hidden="1" customHeight="1" x14ac:dyDescent="0.35"/>
    <row r="370" ht="17.25" hidden="1" customHeight="1" x14ac:dyDescent="0.35"/>
    <row r="371" ht="17.25" hidden="1" customHeight="1" x14ac:dyDescent="0.35"/>
    <row r="372" ht="17.25" hidden="1" customHeight="1" x14ac:dyDescent="0.35"/>
    <row r="373" ht="17.25" hidden="1" customHeight="1" x14ac:dyDescent="0.35"/>
    <row r="374" ht="17.25" hidden="1" customHeight="1" x14ac:dyDescent="0.35"/>
    <row r="375" ht="17.25" hidden="1" customHeight="1" x14ac:dyDescent="0.35"/>
    <row r="376" ht="17.25" hidden="1" customHeight="1" x14ac:dyDescent="0.35"/>
    <row r="377" ht="17.25" hidden="1" customHeight="1" x14ac:dyDescent="0.35"/>
    <row r="378" ht="17.25" hidden="1" customHeight="1" x14ac:dyDescent="0.35"/>
    <row r="379" ht="17.25" hidden="1" customHeight="1" x14ac:dyDescent="0.35"/>
    <row r="380" ht="17.25" hidden="1" customHeight="1" x14ac:dyDescent="0.35"/>
    <row r="381" ht="17.25" hidden="1" customHeight="1" x14ac:dyDescent="0.35"/>
    <row r="382" ht="17.25" hidden="1" customHeight="1" x14ac:dyDescent="0.35"/>
    <row r="383" ht="17.25" hidden="1" customHeight="1" x14ac:dyDescent="0.35"/>
    <row r="384" ht="17.25" hidden="1" customHeight="1" x14ac:dyDescent="0.35"/>
    <row r="385" ht="17.25" hidden="1" customHeight="1" x14ac:dyDescent="0.35"/>
    <row r="386" ht="17.25" hidden="1" customHeight="1" x14ac:dyDescent="0.35"/>
    <row r="387" ht="17.25" hidden="1" customHeight="1" x14ac:dyDescent="0.35"/>
    <row r="388" ht="17.25" hidden="1" customHeight="1" x14ac:dyDescent="0.35"/>
    <row r="389" ht="17.25" hidden="1" customHeight="1" x14ac:dyDescent="0.35"/>
    <row r="390" ht="17.25" hidden="1" customHeight="1" x14ac:dyDescent="0.35"/>
    <row r="391" ht="17.25" hidden="1" customHeight="1" x14ac:dyDescent="0.35"/>
    <row r="392" ht="17.25" hidden="1" customHeight="1" x14ac:dyDescent="0.35"/>
    <row r="393" ht="17.25" hidden="1" customHeight="1" x14ac:dyDescent="0.35"/>
    <row r="394" ht="17.25" hidden="1" customHeight="1" x14ac:dyDescent="0.35"/>
    <row r="395" ht="17.25" hidden="1" customHeight="1" x14ac:dyDescent="0.35"/>
    <row r="396" ht="17.25" hidden="1" customHeight="1" x14ac:dyDescent="0.35"/>
    <row r="397" ht="17.25" hidden="1" customHeight="1" x14ac:dyDescent="0.35"/>
    <row r="398" ht="17.25" hidden="1" customHeight="1" x14ac:dyDescent="0.35"/>
    <row r="399" ht="17.25" hidden="1" customHeight="1" x14ac:dyDescent="0.35"/>
    <row r="400" ht="17.25" hidden="1" customHeight="1" x14ac:dyDescent="0.35"/>
    <row r="401" ht="17.25" hidden="1" customHeight="1" x14ac:dyDescent="0.35"/>
    <row r="402" ht="17.25" hidden="1" customHeight="1" x14ac:dyDescent="0.35"/>
    <row r="403" ht="17.25" hidden="1" customHeight="1" x14ac:dyDescent="0.35"/>
    <row r="404" ht="17.25" hidden="1" customHeight="1" x14ac:dyDescent="0.35"/>
    <row r="405" ht="17.25" hidden="1" customHeight="1" x14ac:dyDescent="0.35"/>
    <row r="406" ht="17.25" hidden="1" customHeight="1" x14ac:dyDescent="0.35"/>
    <row r="407" ht="17.25" hidden="1" customHeight="1" x14ac:dyDescent="0.35"/>
    <row r="408" ht="17.25" hidden="1" customHeight="1" x14ac:dyDescent="0.35"/>
    <row r="409" ht="17.25" hidden="1" customHeight="1" x14ac:dyDescent="0.35"/>
    <row r="410" ht="17.25" hidden="1" customHeight="1" x14ac:dyDescent="0.35"/>
    <row r="411" ht="17.25" hidden="1" customHeight="1" x14ac:dyDescent="0.35"/>
    <row r="412" ht="17.25" hidden="1" customHeight="1" x14ac:dyDescent="0.35"/>
    <row r="413" ht="17.25" hidden="1" customHeight="1" x14ac:dyDescent="0.35"/>
    <row r="414" ht="17.25" hidden="1" customHeight="1" x14ac:dyDescent="0.35"/>
    <row r="415" ht="17.25" hidden="1" customHeight="1" x14ac:dyDescent="0.35"/>
    <row r="416" ht="17.25" hidden="1" customHeight="1" x14ac:dyDescent="0.35"/>
    <row r="417" ht="17.25" hidden="1" customHeight="1" x14ac:dyDescent="0.35"/>
    <row r="418" ht="17.25" hidden="1" customHeight="1" x14ac:dyDescent="0.35"/>
    <row r="419" ht="17.25" hidden="1" customHeight="1" x14ac:dyDescent="0.35"/>
    <row r="420" ht="17.25" hidden="1" customHeight="1" x14ac:dyDescent="0.35"/>
    <row r="421" ht="17.25" hidden="1" customHeight="1" x14ac:dyDescent="0.35"/>
    <row r="422" ht="17.25" hidden="1" customHeight="1" x14ac:dyDescent="0.35"/>
    <row r="423" ht="17.25" hidden="1" customHeight="1" x14ac:dyDescent="0.35"/>
    <row r="424" ht="17.25" hidden="1" customHeight="1" x14ac:dyDescent="0.35"/>
    <row r="425" ht="17.25" hidden="1" customHeight="1" x14ac:dyDescent="0.35"/>
    <row r="426" ht="17.25" hidden="1" customHeight="1" x14ac:dyDescent="0.35"/>
    <row r="427" ht="17.25" hidden="1" customHeight="1" x14ac:dyDescent="0.35"/>
    <row r="428" ht="17.25" hidden="1" customHeight="1" x14ac:dyDescent="0.35"/>
    <row r="429" ht="17.25" hidden="1" customHeight="1" x14ac:dyDescent="0.35"/>
    <row r="430" ht="17.25" hidden="1" customHeight="1" x14ac:dyDescent="0.35"/>
    <row r="431" ht="17.25" hidden="1" customHeight="1" x14ac:dyDescent="0.35"/>
    <row r="432" ht="17.25" hidden="1" customHeight="1" x14ac:dyDescent="0.35"/>
    <row r="433" ht="17.25" hidden="1" customHeight="1" x14ac:dyDescent="0.35"/>
    <row r="434" ht="17.25" hidden="1" customHeight="1" x14ac:dyDescent="0.35"/>
    <row r="435" ht="17.25" hidden="1" customHeight="1" x14ac:dyDescent="0.35"/>
    <row r="436" ht="17.25" hidden="1" customHeight="1" x14ac:dyDescent="0.35"/>
    <row r="437" ht="17.25" hidden="1" customHeight="1" x14ac:dyDescent="0.35"/>
    <row r="438" ht="17.25" hidden="1" customHeight="1" x14ac:dyDescent="0.35"/>
    <row r="439" ht="17.25" hidden="1" customHeight="1" x14ac:dyDescent="0.35"/>
    <row r="440" ht="17.25" hidden="1" customHeight="1" x14ac:dyDescent="0.35"/>
    <row r="441" ht="17.25" hidden="1" customHeight="1" x14ac:dyDescent="0.35"/>
    <row r="442" ht="17.25" hidden="1" customHeight="1" x14ac:dyDescent="0.35"/>
    <row r="443" ht="17.25" hidden="1" customHeight="1" x14ac:dyDescent="0.35"/>
    <row r="444" ht="17.25" hidden="1" customHeight="1" x14ac:dyDescent="0.35"/>
    <row r="445" ht="17.25" hidden="1" customHeight="1" x14ac:dyDescent="0.35"/>
    <row r="446" ht="17.25" hidden="1" customHeight="1" x14ac:dyDescent="0.35"/>
    <row r="447" ht="17.25" hidden="1" customHeight="1" x14ac:dyDescent="0.35"/>
    <row r="448" ht="17.25" hidden="1" customHeight="1" x14ac:dyDescent="0.35"/>
    <row r="449" ht="17.25" hidden="1" customHeight="1" x14ac:dyDescent="0.35"/>
    <row r="450" ht="17.25" hidden="1" customHeight="1" x14ac:dyDescent="0.35"/>
    <row r="451" ht="17.25" hidden="1" customHeight="1" x14ac:dyDescent="0.35"/>
    <row r="452" ht="17.25" hidden="1" customHeight="1" x14ac:dyDescent="0.35"/>
    <row r="453" ht="17.25" hidden="1" customHeight="1" x14ac:dyDescent="0.35"/>
    <row r="454" ht="17.25" hidden="1" customHeight="1" x14ac:dyDescent="0.35"/>
    <row r="455" ht="17.25" hidden="1" customHeight="1" x14ac:dyDescent="0.35"/>
    <row r="456" ht="17.25" hidden="1" customHeight="1" x14ac:dyDescent="0.35"/>
    <row r="457" ht="17.25" hidden="1" customHeight="1" x14ac:dyDescent="0.35"/>
    <row r="458" ht="17.25" hidden="1" customHeight="1" x14ac:dyDescent="0.35"/>
    <row r="459" ht="17.25" hidden="1" customHeight="1" x14ac:dyDescent="0.35"/>
    <row r="460" ht="17.25" hidden="1" customHeight="1" x14ac:dyDescent="0.35"/>
    <row r="461" ht="17.25" hidden="1" customHeight="1" x14ac:dyDescent="0.35"/>
    <row r="462" ht="17.25" hidden="1" customHeight="1" x14ac:dyDescent="0.35"/>
    <row r="463" ht="17.25" hidden="1" customHeight="1" x14ac:dyDescent="0.35"/>
    <row r="464" ht="17.25" hidden="1" customHeight="1" x14ac:dyDescent="0.35"/>
    <row r="465" ht="17.25" hidden="1" customHeight="1" x14ac:dyDescent="0.35"/>
    <row r="466" ht="17.25" hidden="1" customHeight="1" x14ac:dyDescent="0.35"/>
    <row r="467" ht="17.25" hidden="1" customHeight="1" x14ac:dyDescent="0.35"/>
    <row r="468" ht="17.25" hidden="1" customHeight="1" x14ac:dyDescent="0.35"/>
    <row r="469" ht="17.25" hidden="1" customHeight="1" x14ac:dyDescent="0.35"/>
    <row r="470" ht="17.25" hidden="1" customHeight="1" x14ac:dyDescent="0.35"/>
    <row r="471" ht="17.25" hidden="1" customHeight="1" x14ac:dyDescent="0.35"/>
    <row r="472" ht="17.25" hidden="1" customHeight="1" x14ac:dyDescent="0.35"/>
    <row r="473" ht="17.25" hidden="1" customHeight="1" x14ac:dyDescent="0.35"/>
    <row r="474" ht="17.25" hidden="1" customHeight="1" x14ac:dyDescent="0.35"/>
    <row r="475" ht="17.25" hidden="1" customHeight="1" x14ac:dyDescent="0.35"/>
    <row r="476" ht="17.25" hidden="1" customHeight="1" x14ac:dyDescent="0.35"/>
    <row r="477" ht="17.25" hidden="1" customHeight="1" x14ac:dyDescent="0.35"/>
    <row r="478" ht="17.25" hidden="1" customHeight="1" x14ac:dyDescent="0.35"/>
    <row r="479" ht="17.25" hidden="1" customHeight="1" x14ac:dyDescent="0.35"/>
    <row r="480" ht="17.25" hidden="1" customHeight="1" x14ac:dyDescent="0.35"/>
    <row r="481" ht="17.25" hidden="1" customHeight="1" x14ac:dyDescent="0.35"/>
    <row r="482" ht="17.25" hidden="1" customHeight="1" x14ac:dyDescent="0.35"/>
    <row r="483" ht="17.25" hidden="1" customHeight="1" x14ac:dyDescent="0.35"/>
    <row r="484" ht="17.25" hidden="1" customHeight="1" x14ac:dyDescent="0.35"/>
    <row r="485" ht="17.25" hidden="1" customHeight="1" x14ac:dyDescent="0.35"/>
    <row r="486" ht="17.25" hidden="1" customHeight="1" x14ac:dyDescent="0.35"/>
    <row r="487" ht="17.25" hidden="1" customHeight="1" x14ac:dyDescent="0.35"/>
    <row r="488" ht="17.25" hidden="1" customHeight="1" x14ac:dyDescent="0.35"/>
    <row r="489" ht="17.25" hidden="1" customHeight="1" x14ac:dyDescent="0.35"/>
    <row r="490" ht="17.25" hidden="1" customHeight="1" x14ac:dyDescent="0.35"/>
    <row r="491" ht="17.25" hidden="1" customHeight="1" x14ac:dyDescent="0.35"/>
    <row r="492" ht="17.25" hidden="1" customHeight="1" x14ac:dyDescent="0.35"/>
    <row r="493" ht="17.25" hidden="1" customHeight="1" x14ac:dyDescent="0.35"/>
    <row r="494" ht="17.25" hidden="1" customHeight="1" x14ac:dyDescent="0.35"/>
    <row r="495" ht="17.25" hidden="1" customHeight="1" x14ac:dyDescent="0.35"/>
    <row r="496" ht="17.25" hidden="1" customHeight="1" x14ac:dyDescent="0.35"/>
    <row r="497" ht="17.25" hidden="1" customHeight="1" x14ac:dyDescent="0.35"/>
    <row r="498" ht="17.25" hidden="1" customHeight="1" x14ac:dyDescent="0.35"/>
    <row r="499" ht="17.25" hidden="1" customHeight="1" x14ac:dyDescent="0.35"/>
    <row r="500" ht="17.25" hidden="1" customHeight="1" x14ac:dyDescent="0.35"/>
    <row r="501" ht="17.25" hidden="1" customHeight="1" x14ac:dyDescent="0.35"/>
    <row r="502" ht="17.25" hidden="1" customHeight="1" x14ac:dyDescent="0.35"/>
    <row r="503" ht="17.25" hidden="1" customHeight="1" x14ac:dyDescent="0.35"/>
    <row r="504" ht="17.25" hidden="1" customHeight="1" x14ac:dyDescent="0.35"/>
    <row r="505" ht="17.25" hidden="1" customHeight="1" x14ac:dyDescent="0.35"/>
    <row r="506" ht="17.25" hidden="1" customHeight="1" x14ac:dyDescent="0.35"/>
    <row r="507" ht="17.25" hidden="1" customHeight="1" x14ac:dyDescent="0.35"/>
    <row r="508" ht="17.25" hidden="1" customHeight="1" x14ac:dyDescent="0.35"/>
    <row r="509" ht="17.25" hidden="1" customHeight="1" x14ac:dyDescent="0.35"/>
    <row r="510" ht="17.25" hidden="1" customHeight="1" x14ac:dyDescent="0.35"/>
    <row r="511" ht="17.25" hidden="1" customHeight="1" x14ac:dyDescent="0.35"/>
    <row r="512" ht="17.25" hidden="1" customHeight="1" x14ac:dyDescent="0.35"/>
    <row r="513" ht="17.25" hidden="1" customHeight="1" x14ac:dyDescent="0.35"/>
    <row r="514" ht="17.25" hidden="1" customHeight="1" x14ac:dyDescent="0.35"/>
    <row r="515" ht="17.25" hidden="1" customHeight="1" x14ac:dyDescent="0.35"/>
    <row r="516" ht="17.25" hidden="1" customHeight="1" x14ac:dyDescent="0.35"/>
    <row r="517" ht="17.25" hidden="1" customHeight="1" x14ac:dyDescent="0.35"/>
    <row r="518" ht="17.25" hidden="1" customHeight="1" x14ac:dyDescent="0.35"/>
    <row r="519" ht="17.25" hidden="1" customHeight="1" x14ac:dyDescent="0.35"/>
    <row r="520" ht="17.25" hidden="1" customHeight="1" x14ac:dyDescent="0.35"/>
    <row r="521" ht="17.25" hidden="1" customHeight="1" x14ac:dyDescent="0.35"/>
    <row r="522" ht="17.25" hidden="1" customHeight="1" x14ac:dyDescent="0.35"/>
    <row r="523" ht="17.25" hidden="1" customHeight="1" x14ac:dyDescent="0.35"/>
    <row r="524" ht="17.25" hidden="1" customHeight="1" x14ac:dyDescent="0.35"/>
    <row r="525" ht="17.25" hidden="1" customHeight="1" x14ac:dyDescent="0.35"/>
    <row r="526" ht="17.25" hidden="1" customHeight="1" x14ac:dyDescent="0.35"/>
    <row r="527" ht="17.25" hidden="1" customHeight="1" x14ac:dyDescent="0.35"/>
    <row r="528" ht="17.25" hidden="1" customHeight="1" x14ac:dyDescent="0.35"/>
    <row r="529" ht="17.25" hidden="1" customHeight="1" x14ac:dyDescent="0.35"/>
    <row r="530" ht="17.25" hidden="1" customHeight="1" x14ac:dyDescent="0.35"/>
    <row r="531" ht="17.25" hidden="1" customHeight="1" x14ac:dyDescent="0.35"/>
    <row r="532" ht="17.25" hidden="1" customHeight="1" x14ac:dyDescent="0.35"/>
    <row r="533" ht="17.25" hidden="1" customHeight="1" x14ac:dyDescent="0.35"/>
    <row r="534" ht="17.25" hidden="1" customHeight="1" x14ac:dyDescent="0.35"/>
    <row r="535" ht="17.25" hidden="1" customHeight="1" x14ac:dyDescent="0.35"/>
    <row r="536" ht="17.25" hidden="1" customHeight="1" x14ac:dyDescent="0.35"/>
    <row r="537" ht="17.25" hidden="1" customHeight="1" x14ac:dyDescent="0.35"/>
    <row r="538" ht="17.25" hidden="1" customHeight="1" x14ac:dyDescent="0.35"/>
    <row r="539" ht="17.25" hidden="1" customHeight="1" x14ac:dyDescent="0.35"/>
    <row r="540" ht="17.25" hidden="1" customHeight="1" x14ac:dyDescent="0.35"/>
    <row r="541" ht="17.25" hidden="1" customHeight="1" x14ac:dyDescent="0.35"/>
    <row r="542" ht="17.25" hidden="1" customHeight="1" x14ac:dyDescent="0.35"/>
    <row r="543" ht="17.25" hidden="1" customHeight="1" x14ac:dyDescent="0.35"/>
    <row r="544" ht="17.25" hidden="1" customHeight="1" x14ac:dyDescent="0.35"/>
    <row r="545" ht="17.25" hidden="1" customHeight="1" x14ac:dyDescent="0.35"/>
    <row r="546" ht="17.25" hidden="1" customHeight="1" x14ac:dyDescent="0.35"/>
    <row r="547" ht="17.25" hidden="1" customHeight="1" x14ac:dyDescent="0.35"/>
    <row r="548" ht="17.25" hidden="1" customHeight="1" x14ac:dyDescent="0.35"/>
    <row r="549" ht="17.25" hidden="1" customHeight="1" x14ac:dyDescent="0.35"/>
    <row r="550" ht="17.25" hidden="1" customHeight="1" x14ac:dyDescent="0.35"/>
    <row r="551" ht="17.25" hidden="1" customHeight="1" x14ac:dyDescent="0.35"/>
    <row r="552" ht="17.25" hidden="1" customHeight="1" x14ac:dyDescent="0.35"/>
    <row r="553" ht="17.25" hidden="1" customHeight="1" x14ac:dyDescent="0.35"/>
    <row r="554" ht="17.25" hidden="1" customHeight="1" x14ac:dyDescent="0.35"/>
    <row r="555" ht="17.25" hidden="1" customHeight="1" x14ac:dyDescent="0.35"/>
    <row r="556" ht="17.25" hidden="1" customHeight="1" x14ac:dyDescent="0.35"/>
    <row r="557" ht="17.25" hidden="1" customHeight="1" x14ac:dyDescent="0.35"/>
    <row r="558" ht="17.25" hidden="1" customHeight="1" x14ac:dyDescent="0.35"/>
    <row r="559" ht="17.25" hidden="1" customHeight="1" x14ac:dyDescent="0.35"/>
    <row r="560" ht="17.25" hidden="1" customHeight="1" x14ac:dyDescent="0.35"/>
    <row r="561" ht="17.25" hidden="1" customHeight="1" x14ac:dyDescent="0.35"/>
    <row r="562" ht="17.25" hidden="1" customHeight="1" x14ac:dyDescent="0.35"/>
    <row r="563" ht="17.25" hidden="1" customHeight="1" x14ac:dyDescent="0.35"/>
    <row r="564" ht="17.25" hidden="1" customHeight="1" x14ac:dyDescent="0.35"/>
    <row r="565" ht="17.25" hidden="1" customHeight="1" x14ac:dyDescent="0.35"/>
    <row r="566" ht="17.25" hidden="1" customHeight="1" x14ac:dyDescent="0.35"/>
    <row r="567" ht="17.25" hidden="1" customHeight="1" x14ac:dyDescent="0.35"/>
    <row r="568" ht="17.25" hidden="1" customHeight="1" x14ac:dyDescent="0.35"/>
    <row r="569" ht="17.25" hidden="1" customHeight="1" x14ac:dyDescent="0.35"/>
    <row r="570" ht="17.25" hidden="1" customHeight="1" x14ac:dyDescent="0.35"/>
    <row r="571" ht="17.25" hidden="1" customHeight="1" x14ac:dyDescent="0.35"/>
    <row r="572" ht="17.25" hidden="1" customHeight="1" x14ac:dyDescent="0.35"/>
    <row r="573" ht="17.25" hidden="1" customHeight="1" x14ac:dyDescent="0.35"/>
    <row r="574" ht="17.25" hidden="1" customHeight="1" x14ac:dyDescent="0.35"/>
    <row r="575" ht="17.25" hidden="1" customHeight="1" x14ac:dyDescent="0.35"/>
    <row r="576" ht="17.25" hidden="1" customHeight="1" x14ac:dyDescent="0.35"/>
    <row r="577" ht="17.25" hidden="1" customHeight="1" x14ac:dyDescent="0.35"/>
    <row r="578" ht="17.25" hidden="1" customHeight="1" x14ac:dyDescent="0.35"/>
    <row r="579" ht="17.25" hidden="1" customHeight="1" x14ac:dyDescent="0.35"/>
    <row r="580" ht="17.25" hidden="1" customHeight="1" x14ac:dyDescent="0.35"/>
    <row r="581" ht="17.25" hidden="1" customHeight="1" x14ac:dyDescent="0.35"/>
    <row r="582" ht="17.25" hidden="1" customHeight="1" x14ac:dyDescent="0.35"/>
    <row r="583" ht="17.25" hidden="1" customHeight="1" x14ac:dyDescent="0.35"/>
    <row r="584" ht="17.25" hidden="1" customHeight="1" x14ac:dyDescent="0.35"/>
    <row r="585" ht="17.25" hidden="1" customHeight="1" x14ac:dyDescent="0.35"/>
    <row r="586" ht="17.25" hidden="1" customHeight="1" x14ac:dyDescent="0.35"/>
    <row r="587" ht="17.25" hidden="1" customHeight="1" x14ac:dyDescent="0.35"/>
    <row r="588" ht="17.25" hidden="1" customHeight="1" x14ac:dyDescent="0.35"/>
    <row r="589" ht="17.25" hidden="1" customHeight="1" x14ac:dyDescent="0.35"/>
    <row r="590" ht="17.25" hidden="1" customHeight="1" x14ac:dyDescent="0.35"/>
    <row r="591" ht="17.25" hidden="1" customHeight="1" x14ac:dyDescent="0.35"/>
    <row r="592" ht="17.25" hidden="1" customHeight="1" x14ac:dyDescent="0.35"/>
    <row r="593" ht="17.25" hidden="1" customHeight="1" x14ac:dyDescent="0.35"/>
    <row r="594" ht="17.25" hidden="1" customHeight="1" x14ac:dyDescent="0.35"/>
    <row r="595" ht="17.25" hidden="1" customHeight="1" x14ac:dyDescent="0.35"/>
    <row r="596" ht="17.25" hidden="1" customHeight="1" x14ac:dyDescent="0.35"/>
    <row r="597" ht="17.25" hidden="1" customHeight="1" x14ac:dyDescent="0.35"/>
    <row r="598" ht="17.25" hidden="1" customHeight="1" x14ac:dyDescent="0.35"/>
    <row r="599" ht="17.25" hidden="1" customHeight="1" x14ac:dyDescent="0.35"/>
    <row r="600" ht="17.25" hidden="1" customHeight="1" x14ac:dyDescent="0.35"/>
    <row r="601" ht="17.25" hidden="1" customHeight="1" x14ac:dyDescent="0.35"/>
    <row r="602" ht="17.25" hidden="1" customHeight="1" x14ac:dyDescent="0.35"/>
    <row r="603" ht="17.25" hidden="1" customHeight="1" x14ac:dyDescent="0.35"/>
    <row r="604" ht="17.25" hidden="1" customHeight="1" x14ac:dyDescent="0.35"/>
    <row r="605" ht="17.25" hidden="1" customHeight="1" x14ac:dyDescent="0.35"/>
    <row r="606" ht="17.25" hidden="1" customHeight="1" x14ac:dyDescent="0.35"/>
    <row r="607" ht="17.25" hidden="1" customHeight="1" x14ac:dyDescent="0.35"/>
    <row r="608" ht="17.25" hidden="1" customHeight="1" x14ac:dyDescent="0.35"/>
    <row r="609" ht="17.25" hidden="1" customHeight="1" x14ac:dyDescent="0.35"/>
    <row r="610" ht="17.25" hidden="1" customHeight="1" x14ac:dyDescent="0.35"/>
    <row r="611" ht="17.25" hidden="1" customHeight="1" x14ac:dyDescent="0.35"/>
    <row r="612" ht="17.25" hidden="1" customHeight="1" x14ac:dyDescent="0.35"/>
    <row r="613" ht="17.25" hidden="1" customHeight="1" x14ac:dyDescent="0.35"/>
    <row r="614" ht="17.25" hidden="1" customHeight="1" x14ac:dyDescent="0.35"/>
    <row r="615" ht="17.25" hidden="1" customHeight="1" x14ac:dyDescent="0.35"/>
    <row r="616" ht="17.25" hidden="1" customHeight="1" x14ac:dyDescent="0.35"/>
    <row r="617" ht="17.25" hidden="1" customHeight="1" x14ac:dyDescent="0.35"/>
    <row r="618" ht="17.25" hidden="1" customHeight="1" x14ac:dyDescent="0.35"/>
    <row r="619" ht="17.25" hidden="1" customHeight="1" x14ac:dyDescent="0.35"/>
    <row r="620" ht="17.25" hidden="1" customHeight="1" x14ac:dyDescent="0.35"/>
    <row r="621" ht="17.25" hidden="1" customHeight="1" x14ac:dyDescent="0.35"/>
    <row r="622" ht="17.25" hidden="1" customHeight="1" x14ac:dyDescent="0.35"/>
    <row r="623" ht="17.25" hidden="1" customHeight="1" x14ac:dyDescent="0.35"/>
    <row r="624" ht="17.25" hidden="1" customHeight="1" x14ac:dyDescent="0.35"/>
    <row r="625" ht="17.25" hidden="1" customHeight="1" x14ac:dyDescent="0.35"/>
    <row r="626" ht="17.25" hidden="1" customHeight="1" x14ac:dyDescent="0.35"/>
    <row r="627" ht="17.25" hidden="1" customHeight="1" x14ac:dyDescent="0.35"/>
    <row r="628" ht="17.25" hidden="1" customHeight="1" x14ac:dyDescent="0.35"/>
    <row r="629" ht="17.25" hidden="1" customHeight="1" x14ac:dyDescent="0.35"/>
    <row r="630" ht="17.25" hidden="1" customHeight="1" x14ac:dyDescent="0.35"/>
    <row r="631" ht="17.25" hidden="1" customHeight="1" x14ac:dyDescent="0.35"/>
    <row r="632" ht="17.25" hidden="1" customHeight="1" x14ac:dyDescent="0.35"/>
    <row r="633" ht="17.25" hidden="1" customHeight="1" x14ac:dyDescent="0.35"/>
    <row r="634" ht="17.25" hidden="1" customHeight="1" x14ac:dyDescent="0.35"/>
    <row r="635" ht="17.25" hidden="1" customHeight="1" x14ac:dyDescent="0.35"/>
    <row r="636" ht="17.25" hidden="1" customHeight="1" x14ac:dyDescent="0.35"/>
    <row r="637" ht="17.25" hidden="1" customHeight="1" x14ac:dyDescent="0.35"/>
    <row r="638" ht="17.25" hidden="1" customHeight="1" x14ac:dyDescent="0.35"/>
    <row r="639" ht="17.25" hidden="1" customHeight="1" x14ac:dyDescent="0.35"/>
    <row r="640" ht="17.25" hidden="1" customHeight="1" x14ac:dyDescent="0.35"/>
    <row r="641" ht="17.25" hidden="1" customHeight="1" x14ac:dyDescent="0.35"/>
    <row r="642" ht="17.25" hidden="1" customHeight="1" x14ac:dyDescent="0.35"/>
    <row r="643" ht="17.25" hidden="1" customHeight="1" x14ac:dyDescent="0.35"/>
    <row r="644" ht="17.25" hidden="1" customHeight="1" x14ac:dyDescent="0.35"/>
    <row r="645" ht="17.25" hidden="1" customHeight="1" x14ac:dyDescent="0.35"/>
    <row r="646" ht="17.25" hidden="1" customHeight="1" x14ac:dyDescent="0.35"/>
    <row r="647" ht="17.25" hidden="1" customHeight="1" x14ac:dyDescent="0.35"/>
    <row r="648" ht="17.25" hidden="1" customHeight="1" x14ac:dyDescent="0.35"/>
    <row r="649" ht="17.25" hidden="1" customHeight="1" x14ac:dyDescent="0.35"/>
    <row r="650" ht="17.25" hidden="1" customHeight="1" x14ac:dyDescent="0.35"/>
    <row r="651" ht="17.25" hidden="1" customHeight="1" x14ac:dyDescent="0.35"/>
    <row r="652" ht="17.25" hidden="1" customHeight="1" x14ac:dyDescent="0.35"/>
    <row r="653" ht="17.25" hidden="1" customHeight="1" x14ac:dyDescent="0.35"/>
    <row r="654" ht="17.25" hidden="1" customHeight="1" x14ac:dyDescent="0.35"/>
    <row r="655" ht="17.25" hidden="1" customHeight="1" x14ac:dyDescent="0.35"/>
    <row r="656" ht="17.25" hidden="1" customHeight="1" x14ac:dyDescent="0.35"/>
    <row r="657" ht="17.25" hidden="1" customHeight="1" x14ac:dyDescent="0.35"/>
    <row r="658" ht="17.25" hidden="1" customHeight="1" x14ac:dyDescent="0.35"/>
    <row r="659" ht="17.25" hidden="1" customHeight="1" x14ac:dyDescent="0.35"/>
    <row r="660" ht="17.25" hidden="1" customHeight="1" x14ac:dyDescent="0.35"/>
    <row r="661" ht="17.25" hidden="1" customHeight="1" x14ac:dyDescent="0.35"/>
    <row r="662" ht="17.25" hidden="1" customHeight="1" x14ac:dyDescent="0.35"/>
    <row r="663" ht="17.25" hidden="1" customHeight="1" x14ac:dyDescent="0.35"/>
    <row r="664" ht="17.25" hidden="1" customHeight="1" x14ac:dyDescent="0.35"/>
    <row r="665" ht="17.25" hidden="1" customHeight="1" x14ac:dyDescent="0.35"/>
    <row r="666" ht="17.25" hidden="1" customHeight="1" x14ac:dyDescent="0.35"/>
    <row r="667" ht="17.25" hidden="1" customHeight="1" x14ac:dyDescent="0.35"/>
    <row r="668" ht="17.25" hidden="1" customHeight="1" x14ac:dyDescent="0.35"/>
    <row r="669" ht="17.25" hidden="1" customHeight="1" x14ac:dyDescent="0.35"/>
    <row r="670" ht="17.25" hidden="1" customHeight="1" x14ac:dyDescent="0.35"/>
    <row r="671" ht="17.25" hidden="1" customHeight="1" x14ac:dyDescent="0.35"/>
    <row r="672" ht="17.25" hidden="1" customHeight="1" x14ac:dyDescent="0.35"/>
    <row r="673" ht="17.25" hidden="1" customHeight="1" x14ac:dyDescent="0.35"/>
    <row r="674" ht="17.25" hidden="1" customHeight="1" x14ac:dyDescent="0.35"/>
    <row r="675" ht="17.25" hidden="1" customHeight="1" x14ac:dyDescent="0.35"/>
    <row r="676" ht="17.25" hidden="1" customHeight="1" x14ac:dyDescent="0.35"/>
    <row r="677" ht="17.25" hidden="1" customHeight="1" x14ac:dyDescent="0.35"/>
    <row r="678" ht="17.25" hidden="1" customHeight="1" x14ac:dyDescent="0.35"/>
    <row r="679" ht="17.25" hidden="1" customHeight="1" x14ac:dyDescent="0.35"/>
    <row r="680" ht="17.25" hidden="1" customHeight="1" x14ac:dyDescent="0.35"/>
    <row r="681" ht="17.25" hidden="1" customHeight="1" x14ac:dyDescent="0.35"/>
    <row r="682" ht="17.25" hidden="1" customHeight="1" x14ac:dyDescent="0.35"/>
    <row r="683" ht="17.25" hidden="1" customHeight="1" x14ac:dyDescent="0.35"/>
    <row r="684" ht="17.25" hidden="1" customHeight="1" x14ac:dyDescent="0.35"/>
    <row r="685" ht="17.25" hidden="1" customHeight="1" x14ac:dyDescent="0.35"/>
    <row r="686" ht="17.25" hidden="1" customHeight="1" x14ac:dyDescent="0.35"/>
    <row r="687" ht="17.25" hidden="1" customHeight="1" x14ac:dyDescent="0.35"/>
    <row r="688" ht="17.25" hidden="1" customHeight="1" x14ac:dyDescent="0.35"/>
    <row r="689" ht="17.25" hidden="1" customHeight="1" x14ac:dyDescent="0.35"/>
    <row r="690" ht="17.25" hidden="1" customHeight="1" x14ac:dyDescent="0.35"/>
    <row r="691" ht="17.25" hidden="1" customHeight="1" x14ac:dyDescent="0.35"/>
    <row r="692" ht="17.25" hidden="1" customHeight="1" x14ac:dyDescent="0.35"/>
    <row r="693" ht="17.25" hidden="1" customHeight="1" x14ac:dyDescent="0.35"/>
    <row r="694" ht="17.25" hidden="1" customHeight="1" x14ac:dyDescent="0.35"/>
    <row r="695" ht="17.25" hidden="1" customHeight="1" x14ac:dyDescent="0.35"/>
    <row r="696" ht="17.25" hidden="1" customHeight="1" x14ac:dyDescent="0.35"/>
    <row r="697" ht="17.25" hidden="1" customHeight="1" x14ac:dyDescent="0.35"/>
    <row r="698" ht="17.25" hidden="1" customHeight="1" x14ac:dyDescent="0.35"/>
    <row r="699" ht="17.25" hidden="1" customHeight="1" x14ac:dyDescent="0.35"/>
    <row r="700" ht="17.25" hidden="1" customHeight="1" x14ac:dyDescent="0.35"/>
    <row r="701" ht="17.25" hidden="1" customHeight="1" x14ac:dyDescent="0.35"/>
    <row r="702" ht="17.25" hidden="1" customHeight="1" x14ac:dyDescent="0.35"/>
    <row r="703" ht="17.25" hidden="1" customHeight="1" x14ac:dyDescent="0.35"/>
    <row r="704" ht="17.25" hidden="1" customHeight="1" x14ac:dyDescent="0.35"/>
    <row r="705" ht="17.25" hidden="1" customHeight="1" x14ac:dyDescent="0.35"/>
    <row r="706" ht="17.25" hidden="1" customHeight="1" x14ac:dyDescent="0.35"/>
    <row r="707" ht="17.25" hidden="1" customHeight="1" x14ac:dyDescent="0.35"/>
    <row r="708" ht="17.25" hidden="1" customHeight="1" x14ac:dyDescent="0.35"/>
    <row r="709" ht="17.25" hidden="1" customHeight="1" x14ac:dyDescent="0.35"/>
    <row r="710" ht="17.25" hidden="1" customHeight="1" x14ac:dyDescent="0.35"/>
    <row r="711" ht="17.25" hidden="1" customHeight="1" x14ac:dyDescent="0.35"/>
    <row r="712" ht="17.25" hidden="1" customHeight="1" x14ac:dyDescent="0.35"/>
    <row r="713" ht="17.25" hidden="1" customHeight="1" x14ac:dyDescent="0.35"/>
    <row r="714" ht="17.25" hidden="1" customHeight="1" x14ac:dyDescent="0.35"/>
    <row r="715" ht="17.25" hidden="1" customHeight="1" x14ac:dyDescent="0.35"/>
    <row r="716" ht="17.25" hidden="1" customHeight="1" x14ac:dyDescent="0.35"/>
    <row r="717" ht="17.25" hidden="1" customHeight="1" x14ac:dyDescent="0.35"/>
    <row r="718" ht="17.25" hidden="1" customHeight="1" x14ac:dyDescent="0.35"/>
    <row r="719" ht="17.25" hidden="1" customHeight="1" x14ac:dyDescent="0.35"/>
    <row r="720" ht="17.25" hidden="1" customHeight="1" x14ac:dyDescent="0.35"/>
    <row r="721" ht="17.25" hidden="1" customHeight="1" x14ac:dyDescent="0.35"/>
    <row r="722" ht="17.25" hidden="1" customHeight="1" x14ac:dyDescent="0.35"/>
    <row r="723" ht="17.25" hidden="1" customHeight="1" x14ac:dyDescent="0.35"/>
    <row r="724" ht="17.25" hidden="1" customHeight="1" x14ac:dyDescent="0.35"/>
    <row r="725" ht="17.25" hidden="1" customHeight="1" x14ac:dyDescent="0.35"/>
    <row r="726" ht="17.25" hidden="1" customHeight="1" x14ac:dyDescent="0.35"/>
    <row r="727" ht="17.25" hidden="1" customHeight="1" x14ac:dyDescent="0.35"/>
    <row r="728" ht="17.25" hidden="1" customHeight="1" x14ac:dyDescent="0.35"/>
    <row r="729" ht="17.25" hidden="1" customHeight="1" x14ac:dyDescent="0.35"/>
    <row r="730" ht="17.25" hidden="1" customHeight="1" x14ac:dyDescent="0.35"/>
    <row r="731" ht="17.25" hidden="1" customHeight="1" x14ac:dyDescent="0.35"/>
    <row r="732" ht="17.25" hidden="1" customHeight="1" x14ac:dyDescent="0.35"/>
    <row r="733" ht="17.25" hidden="1" customHeight="1" x14ac:dyDescent="0.35"/>
    <row r="734" ht="17.25" hidden="1" customHeight="1" x14ac:dyDescent="0.35"/>
    <row r="735" ht="17.25" hidden="1" customHeight="1" x14ac:dyDescent="0.35"/>
    <row r="736" ht="17.25" hidden="1" customHeight="1" x14ac:dyDescent="0.35"/>
    <row r="737" ht="17.25" hidden="1" customHeight="1" x14ac:dyDescent="0.35"/>
    <row r="738" ht="17.25" hidden="1" customHeight="1" x14ac:dyDescent="0.35"/>
    <row r="739" ht="17.25" hidden="1" customHeight="1" x14ac:dyDescent="0.35"/>
    <row r="740" ht="17.25" hidden="1" customHeight="1" x14ac:dyDescent="0.35"/>
    <row r="741" ht="17.25" hidden="1" customHeight="1" x14ac:dyDescent="0.35"/>
    <row r="742" ht="17.25" hidden="1" customHeight="1" x14ac:dyDescent="0.35"/>
    <row r="743" ht="17.25" hidden="1" customHeight="1" x14ac:dyDescent="0.35"/>
    <row r="744" ht="17.25" hidden="1" customHeight="1" x14ac:dyDescent="0.35"/>
    <row r="745" ht="17.25" hidden="1" customHeight="1" x14ac:dyDescent="0.35"/>
    <row r="746" ht="17.25" hidden="1" customHeight="1" x14ac:dyDescent="0.35"/>
    <row r="747" ht="17.25" hidden="1" customHeight="1" x14ac:dyDescent="0.35"/>
    <row r="748" ht="17.25" hidden="1" customHeight="1" x14ac:dyDescent="0.35"/>
    <row r="749" ht="17.25" hidden="1" customHeight="1" x14ac:dyDescent="0.35"/>
    <row r="750" ht="17.25" hidden="1" customHeight="1" x14ac:dyDescent="0.35"/>
    <row r="751" ht="17.25" hidden="1" customHeight="1" x14ac:dyDescent="0.35"/>
    <row r="752" ht="17.25" hidden="1" customHeight="1" x14ac:dyDescent="0.35"/>
    <row r="753" ht="17.25" hidden="1" customHeight="1" x14ac:dyDescent="0.35"/>
    <row r="754" ht="17.25" hidden="1" customHeight="1" x14ac:dyDescent="0.35"/>
    <row r="755" ht="17.25" hidden="1" customHeight="1" x14ac:dyDescent="0.35"/>
    <row r="756" ht="17.25" hidden="1" customHeight="1" x14ac:dyDescent="0.35"/>
    <row r="757" ht="17.25" hidden="1" customHeight="1" x14ac:dyDescent="0.35"/>
    <row r="758" ht="17.25" hidden="1" customHeight="1" x14ac:dyDescent="0.35"/>
    <row r="759" ht="17.25" hidden="1" customHeight="1" x14ac:dyDescent="0.35"/>
    <row r="760" ht="17.25" hidden="1" customHeight="1" x14ac:dyDescent="0.35"/>
    <row r="761" ht="17.25" hidden="1" customHeight="1" x14ac:dyDescent="0.35"/>
    <row r="762" ht="17.25" hidden="1" customHeight="1" x14ac:dyDescent="0.35"/>
    <row r="763" ht="17.25" hidden="1" customHeight="1" x14ac:dyDescent="0.35"/>
    <row r="764" ht="17.25" hidden="1" customHeight="1" x14ac:dyDescent="0.35"/>
    <row r="765" ht="17.25" hidden="1" customHeight="1" x14ac:dyDescent="0.35"/>
    <row r="766" ht="17.25" hidden="1" customHeight="1" x14ac:dyDescent="0.35"/>
    <row r="767" ht="17.25" hidden="1" customHeight="1" x14ac:dyDescent="0.35"/>
    <row r="768" ht="17.25" hidden="1" customHeight="1" x14ac:dyDescent="0.35"/>
    <row r="769" ht="17.25" hidden="1" customHeight="1" x14ac:dyDescent="0.35"/>
    <row r="770" ht="17.25" hidden="1" customHeight="1" x14ac:dyDescent="0.35"/>
    <row r="771" ht="17.25" hidden="1" customHeight="1" x14ac:dyDescent="0.35"/>
    <row r="772" ht="17.25" hidden="1" customHeight="1" x14ac:dyDescent="0.35"/>
    <row r="773" ht="17.25" hidden="1" customHeight="1" x14ac:dyDescent="0.35"/>
    <row r="774" ht="17.25" hidden="1" customHeight="1" x14ac:dyDescent="0.35"/>
    <row r="775" ht="17.25" hidden="1" customHeight="1" x14ac:dyDescent="0.35"/>
    <row r="776" ht="17.25" hidden="1" customHeight="1" x14ac:dyDescent="0.35"/>
    <row r="777" ht="17.25" hidden="1" customHeight="1" x14ac:dyDescent="0.35"/>
    <row r="778" ht="17.25" hidden="1" customHeight="1" x14ac:dyDescent="0.35"/>
    <row r="779" ht="17.25" hidden="1" customHeight="1" x14ac:dyDescent="0.35"/>
    <row r="780" ht="17.25" hidden="1" customHeight="1" x14ac:dyDescent="0.35"/>
    <row r="781" ht="17.25" hidden="1" customHeight="1" x14ac:dyDescent="0.35"/>
    <row r="782" ht="17.25" hidden="1" customHeight="1" x14ac:dyDescent="0.35"/>
    <row r="783" ht="17.25" hidden="1" customHeight="1" x14ac:dyDescent="0.35"/>
    <row r="784" ht="17.25" hidden="1" customHeight="1" x14ac:dyDescent="0.35"/>
    <row r="785" ht="17.25" hidden="1" customHeight="1" x14ac:dyDescent="0.35"/>
    <row r="786" ht="17.25" hidden="1" customHeight="1" x14ac:dyDescent="0.35"/>
    <row r="787" ht="17.25" hidden="1" customHeight="1" x14ac:dyDescent="0.35"/>
    <row r="788" ht="17.25" hidden="1" customHeight="1" x14ac:dyDescent="0.35"/>
    <row r="789" ht="17.25" hidden="1" customHeight="1" x14ac:dyDescent="0.35"/>
    <row r="790" ht="17.25" hidden="1" customHeight="1" x14ac:dyDescent="0.35"/>
    <row r="791" ht="17.25" hidden="1" customHeight="1" x14ac:dyDescent="0.35"/>
    <row r="792" ht="17.25" hidden="1" customHeight="1" x14ac:dyDescent="0.35"/>
    <row r="793" ht="17.25" hidden="1" customHeight="1" x14ac:dyDescent="0.35"/>
    <row r="794" ht="17.25" hidden="1" customHeight="1" x14ac:dyDescent="0.35"/>
    <row r="795" ht="17.25" hidden="1" customHeight="1" x14ac:dyDescent="0.35"/>
    <row r="796" ht="17.25" hidden="1" customHeight="1" x14ac:dyDescent="0.35"/>
    <row r="797" ht="17.25" hidden="1" customHeight="1" x14ac:dyDescent="0.35"/>
    <row r="798" ht="17.25" hidden="1" customHeight="1" x14ac:dyDescent="0.35"/>
    <row r="799" ht="17.25" hidden="1" customHeight="1" x14ac:dyDescent="0.35"/>
    <row r="800" ht="17.25" hidden="1" customHeight="1" x14ac:dyDescent="0.35"/>
    <row r="801" ht="17.25" hidden="1" customHeight="1" x14ac:dyDescent="0.35"/>
    <row r="802" ht="17.25" hidden="1" customHeight="1" x14ac:dyDescent="0.35"/>
    <row r="803" ht="17.25" hidden="1" customHeight="1" x14ac:dyDescent="0.35"/>
    <row r="804" ht="17.25" hidden="1" customHeight="1" x14ac:dyDescent="0.35"/>
    <row r="805" ht="17.25" hidden="1" customHeight="1" x14ac:dyDescent="0.35"/>
    <row r="806" ht="17.25" hidden="1" customHeight="1" x14ac:dyDescent="0.35"/>
    <row r="807" ht="17.25" hidden="1" customHeight="1" x14ac:dyDescent="0.35"/>
    <row r="808" ht="17.25" hidden="1" customHeight="1" x14ac:dyDescent="0.35"/>
    <row r="809" ht="17.25" hidden="1" customHeight="1" x14ac:dyDescent="0.35"/>
    <row r="810" ht="17.25" hidden="1" customHeight="1" x14ac:dyDescent="0.35"/>
    <row r="811" ht="17.25" hidden="1" customHeight="1" x14ac:dyDescent="0.35"/>
    <row r="812" ht="17.25" hidden="1" customHeight="1" x14ac:dyDescent="0.35"/>
    <row r="813" ht="17.25" hidden="1" customHeight="1" x14ac:dyDescent="0.35"/>
    <row r="814" ht="17.25" hidden="1" customHeight="1" x14ac:dyDescent="0.35"/>
    <row r="815" ht="17.25" hidden="1" customHeight="1" x14ac:dyDescent="0.35"/>
    <row r="816" ht="17.25" hidden="1" customHeight="1" x14ac:dyDescent="0.35"/>
    <row r="817" ht="17.25" hidden="1" customHeight="1" x14ac:dyDescent="0.35"/>
    <row r="818" ht="17.25" hidden="1" customHeight="1" x14ac:dyDescent="0.35"/>
    <row r="819" ht="17.25" hidden="1" customHeight="1" x14ac:dyDescent="0.35"/>
    <row r="820" ht="17.25" hidden="1" customHeight="1" x14ac:dyDescent="0.35"/>
    <row r="821" ht="17.25" hidden="1" customHeight="1" x14ac:dyDescent="0.35"/>
    <row r="822" ht="17.25" hidden="1" customHeight="1" x14ac:dyDescent="0.35"/>
    <row r="823" ht="17.25" hidden="1" customHeight="1" x14ac:dyDescent="0.35"/>
    <row r="824" ht="17.25" hidden="1" customHeight="1" x14ac:dyDescent="0.35"/>
    <row r="825" ht="17.25" hidden="1" customHeight="1" x14ac:dyDescent="0.35"/>
    <row r="826" ht="17.25" hidden="1" customHeight="1" x14ac:dyDescent="0.35"/>
    <row r="827" ht="17.25" hidden="1" customHeight="1" x14ac:dyDescent="0.35"/>
    <row r="828" ht="17.25" hidden="1" customHeight="1" x14ac:dyDescent="0.35"/>
    <row r="829" ht="17.25" hidden="1" customHeight="1" x14ac:dyDescent="0.35"/>
    <row r="830" ht="17.25" hidden="1" customHeight="1" x14ac:dyDescent="0.35"/>
    <row r="831" ht="17.25" hidden="1" customHeight="1" x14ac:dyDescent="0.35"/>
    <row r="832" ht="17.25" hidden="1" customHeight="1" x14ac:dyDescent="0.35"/>
    <row r="833" ht="17.25" hidden="1" customHeight="1" x14ac:dyDescent="0.35"/>
    <row r="834" ht="17.25" hidden="1" customHeight="1" x14ac:dyDescent="0.35"/>
    <row r="835" ht="17.25" hidden="1" customHeight="1" x14ac:dyDescent="0.35"/>
    <row r="836" ht="17.25" hidden="1" customHeight="1" x14ac:dyDescent="0.35"/>
    <row r="837" ht="17.25" hidden="1" customHeight="1" x14ac:dyDescent="0.35"/>
    <row r="838" ht="17.25" hidden="1" customHeight="1" x14ac:dyDescent="0.35"/>
    <row r="839" ht="17.25" hidden="1" customHeight="1" x14ac:dyDescent="0.35"/>
    <row r="840" ht="17.25" hidden="1" customHeight="1" x14ac:dyDescent="0.35"/>
    <row r="841" ht="17.25" hidden="1" customHeight="1" x14ac:dyDescent="0.35"/>
    <row r="842" ht="17.25" hidden="1" customHeight="1" x14ac:dyDescent="0.35"/>
    <row r="843" ht="17.25" hidden="1" customHeight="1" x14ac:dyDescent="0.35"/>
    <row r="844" ht="17.25" hidden="1" customHeight="1" x14ac:dyDescent="0.35"/>
    <row r="845" ht="17.25" hidden="1" customHeight="1" x14ac:dyDescent="0.35"/>
    <row r="846" ht="17.25" hidden="1" customHeight="1" x14ac:dyDescent="0.35"/>
    <row r="847" ht="17.25" hidden="1" customHeight="1" x14ac:dyDescent="0.35"/>
    <row r="848" ht="17.25" hidden="1" customHeight="1" x14ac:dyDescent="0.35"/>
    <row r="849" ht="17.25" hidden="1" customHeight="1" x14ac:dyDescent="0.35"/>
    <row r="850" ht="17.25" hidden="1" customHeight="1" x14ac:dyDescent="0.35"/>
    <row r="851" ht="17.25" hidden="1" customHeight="1" x14ac:dyDescent="0.35"/>
    <row r="852" ht="17.25" hidden="1" customHeight="1" x14ac:dyDescent="0.35"/>
    <row r="853" ht="17.25" hidden="1" customHeight="1" x14ac:dyDescent="0.35"/>
    <row r="854" ht="17.25" hidden="1" customHeight="1" x14ac:dyDescent="0.35"/>
    <row r="855" ht="17.25" hidden="1" customHeight="1" x14ac:dyDescent="0.35"/>
    <row r="856" ht="17.25" hidden="1" customHeight="1" x14ac:dyDescent="0.35"/>
    <row r="857" ht="17.25" hidden="1" customHeight="1" x14ac:dyDescent="0.35"/>
    <row r="858" ht="17.25" hidden="1" customHeight="1" x14ac:dyDescent="0.35"/>
    <row r="859" ht="17.25" hidden="1" customHeight="1" x14ac:dyDescent="0.35"/>
    <row r="860" ht="17.25" hidden="1" customHeight="1" x14ac:dyDescent="0.35"/>
    <row r="861" ht="17.25" hidden="1" customHeight="1" x14ac:dyDescent="0.35"/>
    <row r="862" ht="17.25" hidden="1" customHeight="1" x14ac:dyDescent="0.35"/>
    <row r="863" ht="17.25" hidden="1" customHeight="1" x14ac:dyDescent="0.35"/>
    <row r="864" ht="17.25" hidden="1" customHeight="1" x14ac:dyDescent="0.35"/>
    <row r="865" ht="17.25" hidden="1" customHeight="1" x14ac:dyDescent="0.35"/>
    <row r="866" ht="17.25" hidden="1" customHeight="1" x14ac:dyDescent="0.35"/>
    <row r="867" ht="17.25" hidden="1" customHeight="1" x14ac:dyDescent="0.35"/>
    <row r="868" ht="17.25" hidden="1" customHeight="1" x14ac:dyDescent="0.35"/>
    <row r="869" ht="17.25" hidden="1" customHeight="1" x14ac:dyDescent="0.35"/>
    <row r="870" ht="17.25" hidden="1" customHeight="1" x14ac:dyDescent="0.35"/>
    <row r="871" ht="17.25" hidden="1" customHeight="1" x14ac:dyDescent="0.35"/>
    <row r="872" ht="17.25" hidden="1" customHeight="1" x14ac:dyDescent="0.35"/>
    <row r="873" ht="17.25" hidden="1" customHeight="1" x14ac:dyDescent="0.35"/>
    <row r="874" ht="17.25" hidden="1" customHeight="1" x14ac:dyDescent="0.35"/>
    <row r="875" ht="17.25" hidden="1" customHeight="1" x14ac:dyDescent="0.35"/>
    <row r="876" ht="17.25" hidden="1" customHeight="1" x14ac:dyDescent="0.35"/>
    <row r="877" ht="17.25" hidden="1" customHeight="1" x14ac:dyDescent="0.35"/>
    <row r="878" ht="17.25" hidden="1" customHeight="1" x14ac:dyDescent="0.35"/>
    <row r="879" ht="17.25" hidden="1" customHeight="1" x14ac:dyDescent="0.35"/>
    <row r="880" ht="17.25" hidden="1" customHeight="1" x14ac:dyDescent="0.35"/>
    <row r="881" ht="17.25" hidden="1" customHeight="1" x14ac:dyDescent="0.35"/>
    <row r="882" ht="17.25" hidden="1" customHeight="1" x14ac:dyDescent="0.35"/>
    <row r="883" ht="17.25" hidden="1" customHeight="1" x14ac:dyDescent="0.35"/>
    <row r="884" ht="17.25" hidden="1" customHeight="1" x14ac:dyDescent="0.35"/>
    <row r="885" ht="17.25" hidden="1" customHeight="1" x14ac:dyDescent="0.35"/>
    <row r="886" ht="17.25" hidden="1" customHeight="1" x14ac:dyDescent="0.35"/>
    <row r="887" ht="17.25" hidden="1" customHeight="1" x14ac:dyDescent="0.35"/>
    <row r="888" ht="17.25" hidden="1" customHeight="1" x14ac:dyDescent="0.35"/>
    <row r="889" ht="17.25" hidden="1" customHeight="1" x14ac:dyDescent="0.35"/>
    <row r="890" ht="17.25" hidden="1" customHeight="1" x14ac:dyDescent="0.35"/>
    <row r="891" ht="17.25" hidden="1" customHeight="1" x14ac:dyDescent="0.35"/>
    <row r="892" ht="17.25" hidden="1" customHeight="1" x14ac:dyDescent="0.35"/>
    <row r="893" ht="17.25" hidden="1" customHeight="1" x14ac:dyDescent="0.35"/>
    <row r="894" ht="17.25" hidden="1" customHeight="1" x14ac:dyDescent="0.35"/>
    <row r="895" ht="17.25" hidden="1" customHeight="1" x14ac:dyDescent="0.35"/>
    <row r="896" ht="17.25" hidden="1" customHeight="1" x14ac:dyDescent="0.35"/>
    <row r="897" ht="17.25" hidden="1" customHeight="1" x14ac:dyDescent="0.35"/>
    <row r="898" ht="17.25" hidden="1" customHeight="1" x14ac:dyDescent="0.35"/>
    <row r="899" ht="17.25" hidden="1" customHeight="1" x14ac:dyDescent="0.35"/>
    <row r="900" ht="17.25" hidden="1" customHeight="1" x14ac:dyDescent="0.35"/>
    <row r="901" ht="17.25" hidden="1" customHeight="1" x14ac:dyDescent="0.35"/>
    <row r="902" ht="17.25" hidden="1" customHeight="1" x14ac:dyDescent="0.35"/>
    <row r="903" ht="17.25" hidden="1" customHeight="1" x14ac:dyDescent="0.35"/>
    <row r="904" ht="17.25" hidden="1" customHeight="1" x14ac:dyDescent="0.35"/>
    <row r="905" ht="17.25" hidden="1" customHeight="1" x14ac:dyDescent="0.35"/>
    <row r="906" ht="17.25" hidden="1" customHeight="1" x14ac:dyDescent="0.35"/>
    <row r="907" ht="17.25" hidden="1" customHeight="1" x14ac:dyDescent="0.35"/>
    <row r="908" ht="17.25" hidden="1" customHeight="1" x14ac:dyDescent="0.35"/>
    <row r="909" ht="17.25" hidden="1" customHeight="1" x14ac:dyDescent="0.35"/>
    <row r="910" ht="17.25" hidden="1" customHeight="1" x14ac:dyDescent="0.35"/>
    <row r="911" ht="17.25" hidden="1" customHeight="1" x14ac:dyDescent="0.35"/>
    <row r="912" ht="17.25" hidden="1" customHeight="1" x14ac:dyDescent="0.35"/>
    <row r="913" ht="17.25" hidden="1" customHeight="1" x14ac:dyDescent="0.35"/>
    <row r="914" ht="17.25" hidden="1" customHeight="1" x14ac:dyDescent="0.35"/>
    <row r="915" ht="17.25" hidden="1" customHeight="1" x14ac:dyDescent="0.35"/>
    <row r="916" ht="17.25" hidden="1" customHeight="1" x14ac:dyDescent="0.35"/>
    <row r="917" ht="17.25" hidden="1" customHeight="1" x14ac:dyDescent="0.35"/>
    <row r="918" ht="17.25" hidden="1" customHeight="1" x14ac:dyDescent="0.35"/>
    <row r="919" ht="17.25" hidden="1" customHeight="1" x14ac:dyDescent="0.35"/>
    <row r="920" ht="17.25" hidden="1" customHeight="1" x14ac:dyDescent="0.35"/>
    <row r="921" ht="17.25" hidden="1" customHeight="1" x14ac:dyDescent="0.35"/>
    <row r="922" ht="17.25" hidden="1" customHeight="1" x14ac:dyDescent="0.35"/>
    <row r="923" ht="17.25" hidden="1" customHeight="1" x14ac:dyDescent="0.35"/>
    <row r="924" ht="17.25" hidden="1" customHeight="1" x14ac:dyDescent="0.35"/>
    <row r="925" ht="17.25" hidden="1" customHeight="1" x14ac:dyDescent="0.35"/>
    <row r="926" ht="17.25" hidden="1" customHeight="1" x14ac:dyDescent="0.35"/>
    <row r="927" ht="17.25" hidden="1" customHeight="1" x14ac:dyDescent="0.35"/>
    <row r="928" ht="17.25" hidden="1" customHeight="1" x14ac:dyDescent="0.35"/>
    <row r="929" ht="17.25" hidden="1" customHeight="1" x14ac:dyDescent="0.35"/>
    <row r="930" ht="17.25" hidden="1" customHeight="1" x14ac:dyDescent="0.35"/>
    <row r="931" ht="17.25" hidden="1" customHeight="1" x14ac:dyDescent="0.35"/>
    <row r="932" ht="17.25" hidden="1" customHeight="1" x14ac:dyDescent="0.35"/>
    <row r="933" ht="17.25" hidden="1" customHeight="1" x14ac:dyDescent="0.35"/>
    <row r="934" ht="17.25" hidden="1" customHeight="1" x14ac:dyDescent="0.35"/>
    <row r="935" ht="17.25" hidden="1" customHeight="1" x14ac:dyDescent="0.35"/>
    <row r="936" ht="17.25" hidden="1" customHeight="1" x14ac:dyDescent="0.35"/>
    <row r="937" ht="17.25" hidden="1" customHeight="1" x14ac:dyDescent="0.35"/>
    <row r="938" ht="17.25" hidden="1" customHeight="1" x14ac:dyDescent="0.35"/>
    <row r="939" ht="17.25" hidden="1" customHeight="1" x14ac:dyDescent="0.35"/>
    <row r="940" ht="17.25" hidden="1" customHeight="1" x14ac:dyDescent="0.35"/>
    <row r="941" ht="17.25" hidden="1" customHeight="1" x14ac:dyDescent="0.35"/>
    <row r="942" ht="17.25" hidden="1" customHeight="1" x14ac:dyDescent="0.35"/>
    <row r="943" ht="17.25" hidden="1" customHeight="1" x14ac:dyDescent="0.35"/>
    <row r="944" ht="17.25" hidden="1" customHeight="1" x14ac:dyDescent="0.35"/>
    <row r="945" ht="17.25" hidden="1" customHeight="1" x14ac:dyDescent="0.35"/>
    <row r="946" ht="17.25" hidden="1" customHeight="1" x14ac:dyDescent="0.35"/>
    <row r="947" ht="17.25" hidden="1" customHeight="1" x14ac:dyDescent="0.35"/>
    <row r="948" ht="17.25" hidden="1" customHeight="1" x14ac:dyDescent="0.35"/>
    <row r="949" ht="17.25" hidden="1" customHeight="1" x14ac:dyDescent="0.35"/>
    <row r="950" ht="17.25" hidden="1" customHeight="1" x14ac:dyDescent="0.35"/>
    <row r="951" ht="17.25" hidden="1" customHeight="1" x14ac:dyDescent="0.35"/>
    <row r="952" ht="17.25" hidden="1" customHeight="1" x14ac:dyDescent="0.35"/>
    <row r="953" ht="17.25" hidden="1" customHeight="1" x14ac:dyDescent="0.35"/>
    <row r="954" ht="17.25" hidden="1" customHeight="1" x14ac:dyDescent="0.35"/>
    <row r="955" ht="17.25" hidden="1" customHeight="1" x14ac:dyDescent="0.35"/>
    <row r="956" ht="17.25" hidden="1" customHeight="1" x14ac:dyDescent="0.35"/>
    <row r="957" ht="17.25" hidden="1" customHeight="1" x14ac:dyDescent="0.35"/>
    <row r="958" ht="17.25" hidden="1" customHeight="1" x14ac:dyDescent="0.35"/>
    <row r="959" ht="17.25" hidden="1" customHeight="1" x14ac:dyDescent="0.35"/>
    <row r="960" ht="17.25" hidden="1" customHeight="1" x14ac:dyDescent="0.35"/>
    <row r="961" ht="17.25" hidden="1" customHeight="1" x14ac:dyDescent="0.35"/>
    <row r="962" ht="17.25" hidden="1" customHeight="1" x14ac:dyDescent="0.35"/>
    <row r="963" ht="17.25" hidden="1" customHeight="1" x14ac:dyDescent="0.35"/>
    <row r="964" ht="17.25" hidden="1" customHeight="1" x14ac:dyDescent="0.35"/>
    <row r="965" ht="17.25" hidden="1" customHeight="1" x14ac:dyDescent="0.35"/>
    <row r="966" ht="17.25" hidden="1" customHeight="1" x14ac:dyDescent="0.35"/>
    <row r="967" ht="17.25" hidden="1" customHeight="1" x14ac:dyDescent="0.35"/>
    <row r="968" ht="17.25" hidden="1" customHeight="1" x14ac:dyDescent="0.35"/>
    <row r="969" ht="17.25" hidden="1" customHeight="1" x14ac:dyDescent="0.35"/>
    <row r="970" ht="17.25" hidden="1" customHeight="1" x14ac:dyDescent="0.35"/>
    <row r="971" ht="17.25" hidden="1" customHeight="1" x14ac:dyDescent="0.35"/>
    <row r="972" ht="17.25" hidden="1" customHeight="1" x14ac:dyDescent="0.35"/>
    <row r="973" ht="17.25" hidden="1" customHeight="1" x14ac:dyDescent="0.35"/>
    <row r="974" ht="17.25" hidden="1" customHeight="1" x14ac:dyDescent="0.35"/>
    <row r="975" ht="17.25" hidden="1" customHeight="1" x14ac:dyDescent="0.35"/>
    <row r="976" ht="17.25" hidden="1" customHeight="1" x14ac:dyDescent="0.35"/>
    <row r="977" ht="17.25" hidden="1" customHeight="1" x14ac:dyDescent="0.35"/>
    <row r="978" ht="17.25" hidden="1" customHeight="1" x14ac:dyDescent="0.35"/>
    <row r="979" ht="17.25" hidden="1" customHeight="1" x14ac:dyDescent="0.35"/>
    <row r="980" ht="17.25" hidden="1" customHeight="1" x14ac:dyDescent="0.35"/>
    <row r="981" ht="17.25" hidden="1" customHeight="1" x14ac:dyDescent="0.35"/>
    <row r="982" ht="17.25" hidden="1" customHeight="1" x14ac:dyDescent="0.35"/>
    <row r="983" ht="17.25" hidden="1" customHeight="1" x14ac:dyDescent="0.35"/>
    <row r="984" ht="17.25" hidden="1" customHeight="1" x14ac:dyDescent="0.35"/>
    <row r="985" ht="17.25" hidden="1" customHeight="1" x14ac:dyDescent="0.35"/>
    <row r="986" ht="17.25" hidden="1" customHeight="1" x14ac:dyDescent="0.35"/>
    <row r="987" ht="17.25" hidden="1" customHeight="1" x14ac:dyDescent="0.35"/>
    <row r="988" ht="17.25" hidden="1" customHeight="1" x14ac:dyDescent="0.35"/>
    <row r="989" ht="17.25" hidden="1" customHeight="1" x14ac:dyDescent="0.35"/>
    <row r="990" ht="17.25" hidden="1" customHeight="1" x14ac:dyDescent="0.35"/>
    <row r="991" ht="17.25" hidden="1" customHeight="1" x14ac:dyDescent="0.35"/>
    <row r="992" ht="17.25" hidden="1" customHeight="1" x14ac:dyDescent="0.35"/>
    <row r="993" ht="17.25" hidden="1" customHeight="1" x14ac:dyDescent="0.35"/>
    <row r="994" ht="17.25" hidden="1" customHeight="1" x14ac:dyDescent="0.35"/>
    <row r="995" ht="17.25" hidden="1" customHeight="1" x14ac:dyDescent="0.35"/>
    <row r="996" ht="17.25" hidden="1" customHeight="1" x14ac:dyDescent="0.35"/>
    <row r="997" ht="17.25" hidden="1" customHeight="1" x14ac:dyDescent="0.35"/>
    <row r="998" ht="17.25" hidden="1" customHeight="1" x14ac:dyDescent="0.35"/>
    <row r="999" ht="17.25" hidden="1" customHeight="1" x14ac:dyDescent="0.35"/>
    <row r="1000" ht="17.25" hidden="1" customHeight="1" x14ac:dyDescent="0.35"/>
    <row r="1001" ht="17.25" hidden="1" customHeight="1" x14ac:dyDescent="0.35"/>
    <row r="1002" ht="17.25" hidden="1" customHeight="1" x14ac:dyDescent="0.35"/>
    <row r="1003" ht="17.25" hidden="1" customHeight="1" x14ac:dyDescent="0.35"/>
    <row r="1004" ht="17.25" hidden="1" customHeight="1" x14ac:dyDescent="0.35"/>
    <row r="1005" ht="17.25" hidden="1" customHeight="1" x14ac:dyDescent="0.35"/>
    <row r="1006" ht="17.25" hidden="1" customHeight="1" x14ac:dyDescent="0.35"/>
    <row r="1007" ht="17.25" hidden="1" customHeight="1" x14ac:dyDescent="0.35"/>
    <row r="1008" ht="17.25" hidden="1" customHeight="1" x14ac:dyDescent="0.35"/>
    <row r="1009" ht="17.25" hidden="1" customHeight="1" x14ac:dyDescent="0.35"/>
    <row r="1010" ht="17.25" hidden="1" customHeight="1" x14ac:dyDescent="0.35"/>
    <row r="1011" ht="17.25" hidden="1" customHeight="1" x14ac:dyDescent="0.35"/>
    <row r="1012" ht="17.25" hidden="1" customHeight="1" x14ac:dyDescent="0.35"/>
    <row r="1013" ht="17.25" hidden="1" customHeight="1" x14ac:dyDescent="0.35"/>
    <row r="1014" ht="17.25" hidden="1" customHeight="1" x14ac:dyDescent="0.35"/>
    <row r="1015" ht="17.25" hidden="1" customHeight="1" x14ac:dyDescent="0.35"/>
    <row r="1016" ht="17.25" hidden="1" customHeight="1" x14ac:dyDescent="0.35"/>
    <row r="1017" ht="17.25" hidden="1" customHeight="1" x14ac:dyDescent="0.35"/>
    <row r="1018" ht="17.25" hidden="1" customHeight="1" x14ac:dyDescent="0.35"/>
    <row r="1019" ht="17.25" hidden="1" customHeight="1" x14ac:dyDescent="0.35"/>
    <row r="1020" ht="17.25" hidden="1" customHeight="1" x14ac:dyDescent="0.35"/>
    <row r="1021" ht="17.25" hidden="1" customHeight="1" x14ac:dyDescent="0.35"/>
    <row r="1022" ht="17.25" hidden="1" customHeight="1" x14ac:dyDescent="0.35"/>
    <row r="1023" ht="17.25" hidden="1" customHeight="1" x14ac:dyDescent="0.35"/>
    <row r="1024" ht="17.25" hidden="1" customHeight="1" x14ac:dyDescent="0.35"/>
    <row r="1025" ht="17.25" hidden="1" customHeight="1" x14ac:dyDescent="0.35"/>
    <row r="1026" ht="17.25" hidden="1" customHeight="1" x14ac:dyDescent="0.35"/>
    <row r="1027" ht="17.25" hidden="1" customHeight="1" x14ac:dyDescent="0.35"/>
    <row r="1028" ht="17.25" hidden="1" customHeight="1" x14ac:dyDescent="0.35"/>
    <row r="1029" ht="17.25" hidden="1" customHeight="1" x14ac:dyDescent="0.35"/>
    <row r="1030" ht="17.25" hidden="1" customHeight="1" x14ac:dyDescent="0.35"/>
    <row r="1031" ht="17.25" hidden="1" customHeight="1" x14ac:dyDescent="0.35"/>
    <row r="1032" ht="17.25" hidden="1" customHeight="1" x14ac:dyDescent="0.35"/>
    <row r="1033" ht="17.25" hidden="1" customHeight="1" x14ac:dyDescent="0.35"/>
    <row r="1034" ht="17.25" hidden="1" customHeight="1" x14ac:dyDescent="0.35"/>
    <row r="1035" ht="17.25" hidden="1" customHeight="1" x14ac:dyDescent="0.35"/>
    <row r="1036" ht="17.25" hidden="1" customHeight="1" x14ac:dyDescent="0.35"/>
    <row r="1037" ht="17.25" hidden="1" customHeight="1" x14ac:dyDescent="0.35"/>
    <row r="1038" ht="17.25" hidden="1" customHeight="1" x14ac:dyDescent="0.35"/>
    <row r="1039" ht="17.25" hidden="1" customHeight="1" x14ac:dyDescent="0.35"/>
    <row r="1040" ht="17.25" hidden="1" customHeight="1" x14ac:dyDescent="0.35"/>
    <row r="1041" ht="17.25" hidden="1" customHeight="1" x14ac:dyDescent="0.35"/>
    <row r="1042" ht="17.25" hidden="1" customHeight="1" x14ac:dyDescent="0.35"/>
    <row r="1043" ht="17.25" hidden="1" customHeight="1" x14ac:dyDescent="0.35"/>
    <row r="1044" ht="17.25" hidden="1" customHeight="1" x14ac:dyDescent="0.35"/>
    <row r="1045" ht="17.25" hidden="1" customHeight="1" x14ac:dyDescent="0.35"/>
    <row r="1046" ht="17.25" hidden="1" customHeight="1" x14ac:dyDescent="0.35"/>
    <row r="1047" ht="17.25" hidden="1" customHeight="1" x14ac:dyDescent="0.35"/>
    <row r="1048" ht="17.25" hidden="1" customHeight="1" x14ac:dyDescent="0.35"/>
    <row r="1049" ht="17.25" hidden="1" customHeight="1" x14ac:dyDescent="0.35"/>
    <row r="1050" ht="17.25" hidden="1" customHeight="1" x14ac:dyDescent="0.35"/>
    <row r="1051" ht="17.25" hidden="1" customHeight="1" x14ac:dyDescent="0.35"/>
    <row r="1052" ht="17.25" hidden="1" customHeight="1" x14ac:dyDescent="0.35"/>
    <row r="1053" ht="17.25" hidden="1" customHeight="1" x14ac:dyDescent="0.35"/>
    <row r="1054" ht="17.25" hidden="1" customHeight="1" x14ac:dyDescent="0.35"/>
    <row r="1055" ht="17.25" hidden="1" customHeight="1" x14ac:dyDescent="0.35"/>
    <row r="1056" ht="17.25" hidden="1" customHeight="1" x14ac:dyDescent="0.35"/>
    <row r="1057" ht="17.25" hidden="1" customHeight="1" x14ac:dyDescent="0.35"/>
    <row r="1058" ht="17.25" hidden="1" customHeight="1" x14ac:dyDescent="0.35"/>
    <row r="1059" ht="17.25" hidden="1" customHeight="1" x14ac:dyDescent="0.35"/>
    <row r="1060" ht="17.25" hidden="1" customHeight="1" x14ac:dyDescent="0.35"/>
    <row r="1061" ht="17.25" hidden="1" customHeight="1" x14ac:dyDescent="0.35"/>
    <row r="1062" ht="17.25" hidden="1" customHeight="1" x14ac:dyDescent="0.35"/>
    <row r="1063" ht="17.25" hidden="1" customHeight="1" x14ac:dyDescent="0.35"/>
    <row r="1064" ht="17.25" hidden="1" customHeight="1" x14ac:dyDescent="0.35"/>
    <row r="1065" ht="17.25" hidden="1" customHeight="1" x14ac:dyDescent="0.35"/>
    <row r="1066" ht="17.25" hidden="1" customHeight="1" x14ac:dyDescent="0.35"/>
    <row r="1067" ht="17.25" hidden="1" customHeight="1" x14ac:dyDescent="0.35"/>
    <row r="1068" ht="17.25" hidden="1" customHeight="1" x14ac:dyDescent="0.35"/>
    <row r="1069" ht="17.25" hidden="1" customHeight="1" x14ac:dyDescent="0.35"/>
    <row r="1070" ht="17.25" hidden="1" customHeight="1" x14ac:dyDescent="0.35"/>
    <row r="1071" ht="17.25" hidden="1" customHeight="1" x14ac:dyDescent="0.35"/>
    <row r="1072" ht="17.25" hidden="1" customHeight="1" x14ac:dyDescent="0.35"/>
    <row r="1073" ht="17.25" hidden="1" customHeight="1" x14ac:dyDescent="0.35"/>
    <row r="1074" ht="17.25" hidden="1" customHeight="1" x14ac:dyDescent="0.35"/>
    <row r="1075" ht="17.25" hidden="1" customHeight="1" x14ac:dyDescent="0.35"/>
    <row r="1076" ht="17.25" hidden="1" customHeight="1" x14ac:dyDescent="0.35"/>
    <row r="1077" ht="17.25" hidden="1" customHeight="1" x14ac:dyDescent="0.35"/>
    <row r="1078" ht="17.25" hidden="1" customHeight="1" x14ac:dyDescent="0.35"/>
    <row r="1079" ht="17.25" hidden="1" customHeight="1" x14ac:dyDescent="0.35"/>
    <row r="1080" ht="17.25" hidden="1" customHeight="1" x14ac:dyDescent="0.35"/>
    <row r="1081" ht="17.25" hidden="1" customHeight="1" x14ac:dyDescent="0.35"/>
    <row r="1082" ht="17.25" hidden="1" customHeight="1" x14ac:dyDescent="0.35"/>
    <row r="1083" ht="17.25" hidden="1" customHeight="1" x14ac:dyDescent="0.35"/>
    <row r="1084" ht="17.25" hidden="1" customHeight="1" x14ac:dyDescent="0.35"/>
    <row r="1085" ht="17.25" hidden="1" customHeight="1" x14ac:dyDescent="0.35"/>
    <row r="1086" ht="17.25" hidden="1" customHeight="1" x14ac:dyDescent="0.35"/>
    <row r="1087" ht="17.25" hidden="1" customHeight="1" x14ac:dyDescent="0.35"/>
    <row r="1088" ht="17.25" hidden="1" customHeight="1" x14ac:dyDescent="0.35"/>
    <row r="1089" ht="17.25" hidden="1" customHeight="1" x14ac:dyDescent="0.35"/>
    <row r="1090" ht="17.25" hidden="1" customHeight="1" x14ac:dyDescent="0.35"/>
    <row r="1091" ht="17.25" hidden="1" customHeight="1" x14ac:dyDescent="0.35"/>
    <row r="1092" ht="17.25" hidden="1" customHeight="1" x14ac:dyDescent="0.35"/>
    <row r="1093" ht="17.25" hidden="1" customHeight="1" x14ac:dyDescent="0.35"/>
    <row r="1094" ht="17.25" hidden="1" customHeight="1" x14ac:dyDescent="0.35"/>
    <row r="1095" ht="17.25" hidden="1" customHeight="1" x14ac:dyDescent="0.35"/>
    <row r="1096" ht="17.25" hidden="1" customHeight="1" x14ac:dyDescent="0.35"/>
    <row r="1097" ht="17.25" hidden="1" customHeight="1" x14ac:dyDescent="0.35"/>
    <row r="1098" ht="17.25" hidden="1" customHeight="1" x14ac:dyDescent="0.35"/>
    <row r="1099" ht="17.25" hidden="1" customHeight="1" x14ac:dyDescent="0.35"/>
    <row r="1100" ht="17.25" hidden="1" customHeight="1" x14ac:dyDescent="0.35"/>
    <row r="1101" ht="17.25" hidden="1" customHeight="1" x14ac:dyDescent="0.35"/>
    <row r="1102" ht="17.25" hidden="1" customHeight="1" x14ac:dyDescent="0.35"/>
    <row r="1103" ht="17.25" hidden="1" customHeight="1" x14ac:dyDescent="0.35"/>
    <row r="1104" ht="17.25" hidden="1" customHeight="1" x14ac:dyDescent="0.35"/>
    <row r="1105" ht="17.25" hidden="1" customHeight="1" x14ac:dyDescent="0.35"/>
    <row r="1106" ht="17.25" hidden="1" customHeight="1" x14ac:dyDescent="0.35"/>
    <row r="1107" ht="17.25" hidden="1" customHeight="1" x14ac:dyDescent="0.35"/>
    <row r="1108" ht="17.25" hidden="1" customHeight="1" x14ac:dyDescent="0.35"/>
    <row r="1109" ht="17.25" hidden="1" customHeight="1" x14ac:dyDescent="0.35"/>
    <row r="1110" ht="17.25" hidden="1" customHeight="1" x14ac:dyDescent="0.35"/>
    <row r="1111" ht="17.25" hidden="1" customHeight="1" x14ac:dyDescent="0.35"/>
    <row r="1112" ht="17.25" hidden="1" customHeight="1" x14ac:dyDescent="0.35"/>
    <row r="1113" ht="17.25" hidden="1" customHeight="1" x14ac:dyDescent="0.35"/>
    <row r="1114" ht="17.25" hidden="1" customHeight="1" x14ac:dyDescent="0.35"/>
    <row r="1115" ht="17.25" hidden="1" customHeight="1" x14ac:dyDescent="0.35"/>
    <row r="1116" ht="17.25" hidden="1" customHeight="1" x14ac:dyDescent="0.35"/>
    <row r="1117" ht="17.25" hidden="1" customHeight="1" x14ac:dyDescent="0.35"/>
    <row r="1118" ht="17.25" hidden="1" customHeight="1" x14ac:dyDescent="0.35"/>
    <row r="1119" ht="17.25" hidden="1" customHeight="1" x14ac:dyDescent="0.35"/>
    <row r="1120" ht="17.25" hidden="1" customHeight="1" x14ac:dyDescent="0.35"/>
    <row r="1121" ht="17.25" hidden="1" customHeight="1" x14ac:dyDescent="0.35"/>
    <row r="1122" ht="17.25" hidden="1" customHeight="1" x14ac:dyDescent="0.35"/>
    <row r="1123" ht="17.25" hidden="1" customHeight="1" x14ac:dyDescent="0.35"/>
    <row r="1124" ht="17.25" hidden="1" customHeight="1" x14ac:dyDescent="0.35"/>
    <row r="1125" ht="17.25" hidden="1" customHeight="1" x14ac:dyDescent="0.35"/>
    <row r="1126" ht="17.25" hidden="1" customHeight="1" x14ac:dyDescent="0.35"/>
    <row r="1127" ht="17.25" hidden="1" customHeight="1" x14ac:dyDescent="0.35"/>
    <row r="1128" ht="17.25" hidden="1" customHeight="1" x14ac:dyDescent="0.35"/>
    <row r="1129" ht="17.25" hidden="1" customHeight="1" x14ac:dyDescent="0.35"/>
    <row r="1130" ht="17.25" hidden="1" customHeight="1" x14ac:dyDescent="0.35"/>
    <row r="1131" ht="17.25" hidden="1" customHeight="1" x14ac:dyDescent="0.35"/>
    <row r="1132" ht="17.25" hidden="1" customHeight="1" x14ac:dyDescent="0.35"/>
    <row r="1133" ht="17.25" hidden="1" customHeight="1" x14ac:dyDescent="0.35"/>
    <row r="1134" ht="17.25" hidden="1" customHeight="1" x14ac:dyDescent="0.35"/>
    <row r="1135" ht="17.25" hidden="1" customHeight="1" x14ac:dyDescent="0.35"/>
    <row r="1136" ht="17.25" hidden="1" customHeight="1" x14ac:dyDescent="0.35"/>
    <row r="1137" ht="17.25" hidden="1" customHeight="1" x14ac:dyDescent="0.35"/>
    <row r="1138" ht="17.25" hidden="1" customHeight="1" x14ac:dyDescent="0.35"/>
    <row r="1139" ht="17.25" hidden="1" customHeight="1" x14ac:dyDescent="0.35"/>
    <row r="1140" ht="17.25" hidden="1" customHeight="1" x14ac:dyDescent="0.35"/>
    <row r="1141" ht="17.25" hidden="1" customHeight="1" x14ac:dyDescent="0.35"/>
    <row r="1142" ht="17.25" hidden="1" customHeight="1" x14ac:dyDescent="0.35"/>
    <row r="1143" ht="17.25" hidden="1" customHeight="1" x14ac:dyDescent="0.35"/>
    <row r="1144" ht="17.25" hidden="1" customHeight="1" x14ac:dyDescent="0.35"/>
    <row r="1145" ht="17.25" hidden="1" customHeight="1" x14ac:dyDescent="0.35"/>
    <row r="1146" ht="17.25" hidden="1" customHeight="1" x14ac:dyDescent="0.35"/>
    <row r="1147" ht="17.25" hidden="1" customHeight="1" x14ac:dyDescent="0.35"/>
    <row r="1148" ht="17.25" hidden="1" customHeight="1" x14ac:dyDescent="0.35"/>
    <row r="1149" ht="17.25" hidden="1" customHeight="1" x14ac:dyDescent="0.35"/>
    <row r="1150" ht="17.25" hidden="1" customHeight="1" x14ac:dyDescent="0.35"/>
    <row r="1151" ht="17.25" hidden="1" customHeight="1" x14ac:dyDescent="0.35"/>
    <row r="1152" ht="17.25" hidden="1" customHeight="1" x14ac:dyDescent="0.35"/>
    <row r="1153" ht="17.25" hidden="1" customHeight="1" x14ac:dyDescent="0.35"/>
    <row r="1154" ht="17.25" hidden="1" customHeight="1" x14ac:dyDescent="0.35"/>
    <row r="1155" ht="17.25" hidden="1" customHeight="1" x14ac:dyDescent="0.35"/>
    <row r="1156" ht="17.25" hidden="1" customHeight="1" x14ac:dyDescent="0.35"/>
    <row r="1157" ht="17.25" hidden="1" customHeight="1" x14ac:dyDescent="0.35"/>
    <row r="1158" ht="17.25" hidden="1" customHeight="1" x14ac:dyDescent="0.35"/>
    <row r="1159" ht="17.25" hidden="1" customHeight="1" x14ac:dyDescent="0.35"/>
    <row r="1160" ht="17.25" hidden="1" customHeight="1" x14ac:dyDescent="0.35"/>
    <row r="1161" ht="17.25" hidden="1" customHeight="1" x14ac:dyDescent="0.35"/>
    <row r="1162" ht="17.25" hidden="1" customHeight="1" x14ac:dyDescent="0.35"/>
    <row r="1163" ht="17.25" hidden="1" customHeight="1" x14ac:dyDescent="0.35"/>
    <row r="1164" ht="17.25" hidden="1" customHeight="1" x14ac:dyDescent="0.35"/>
    <row r="1165" ht="17.25" hidden="1" customHeight="1" x14ac:dyDescent="0.35"/>
    <row r="1166" ht="17.25" hidden="1" customHeight="1" x14ac:dyDescent="0.35"/>
    <row r="1167" ht="17.25" hidden="1" customHeight="1" x14ac:dyDescent="0.35"/>
    <row r="1168" ht="17.25" hidden="1" customHeight="1" x14ac:dyDescent="0.35"/>
    <row r="1169" ht="17.25" hidden="1" customHeight="1" x14ac:dyDescent="0.35"/>
    <row r="1170" ht="17.25" hidden="1" customHeight="1" x14ac:dyDescent="0.35"/>
    <row r="1171" ht="17.25" hidden="1" customHeight="1" x14ac:dyDescent="0.35"/>
    <row r="1172" ht="17.25" hidden="1" customHeight="1" x14ac:dyDescent="0.35"/>
    <row r="1173" ht="17.25" hidden="1" customHeight="1" x14ac:dyDescent="0.35"/>
    <row r="1174" ht="17.25" hidden="1" customHeight="1" x14ac:dyDescent="0.35"/>
    <row r="1175" ht="17.25" hidden="1" customHeight="1" x14ac:dyDescent="0.35"/>
    <row r="1176" ht="17.25" hidden="1" customHeight="1" x14ac:dyDescent="0.35"/>
    <row r="1177" ht="17.25" hidden="1" customHeight="1" x14ac:dyDescent="0.35"/>
    <row r="1178" ht="17.25" hidden="1" customHeight="1" x14ac:dyDescent="0.35"/>
    <row r="1179" ht="17.25" hidden="1" customHeight="1" x14ac:dyDescent="0.35"/>
    <row r="1180" ht="17.25" hidden="1" customHeight="1" x14ac:dyDescent="0.35"/>
    <row r="1181" ht="17.25" hidden="1" customHeight="1" x14ac:dyDescent="0.35"/>
    <row r="1182" ht="17.25" hidden="1" customHeight="1" x14ac:dyDescent="0.35"/>
    <row r="1183" ht="17.25" hidden="1" customHeight="1" x14ac:dyDescent="0.35"/>
    <row r="1184" ht="17.25" hidden="1" customHeight="1" x14ac:dyDescent="0.35"/>
    <row r="1185" ht="17.25" hidden="1" customHeight="1" x14ac:dyDescent="0.35"/>
    <row r="1186" ht="17.25" hidden="1" customHeight="1" x14ac:dyDescent="0.35"/>
    <row r="1187" ht="17.25" hidden="1" customHeight="1" x14ac:dyDescent="0.35"/>
    <row r="1188" ht="17.25" hidden="1" customHeight="1" x14ac:dyDescent="0.35"/>
    <row r="1189" ht="17.25" hidden="1" customHeight="1" x14ac:dyDescent="0.35"/>
    <row r="1190" ht="17.25" hidden="1" customHeight="1" x14ac:dyDescent="0.35"/>
    <row r="1191" ht="17.25" hidden="1" customHeight="1" x14ac:dyDescent="0.35"/>
    <row r="1192" ht="17.25" hidden="1" customHeight="1" x14ac:dyDescent="0.35"/>
    <row r="1193" ht="17.25" hidden="1" customHeight="1" x14ac:dyDescent="0.35"/>
    <row r="1194" ht="17.25" hidden="1" customHeight="1" x14ac:dyDescent="0.35"/>
    <row r="1195" ht="17.25" hidden="1" customHeight="1" x14ac:dyDescent="0.35"/>
    <row r="1196" ht="17.25" hidden="1" customHeight="1" x14ac:dyDescent="0.35"/>
    <row r="1197" ht="17.25" hidden="1" customHeight="1" x14ac:dyDescent="0.35"/>
    <row r="1198" ht="17.25" hidden="1" customHeight="1" x14ac:dyDescent="0.35"/>
    <row r="1199" ht="17.25" hidden="1" customHeight="1" x14ac:dyDescent="0.35"/>
    <row r="1200" ht="17.25" hidden="1" customHeight="1" x14ac:dyDescent="0.35"/>
    <row r="1201" ht="17.25" hidden="1" customHeight="1" x14ac:dyDescent="0.35"/>
    <row r="1202" ht="17.25" hidden="1" customHeight="1" x14ac:dyDescent="0.35"/>
    <row r="1203" ht="17.25" hidden="1" customHeight="1" x14ac:dyDescent="0.35"/>
    <row r="1204" ht="17.25" hidden="1" customHeight="1" x14ac:dyDescent="0.35"/>
    <row r="1205" ht="17.25" hidden="1" customHeight="1" x14ac:dyDescent="0.35"/>
    <row r="1206" ht="17.25" hidden="1" customHeight="1" x14ac:dyDescent="0.35"/>
    <row r="1207" ht="17.25" hidden="1" customHeight="1" x14ac:dyDescent="0.35"/>
    <row r="1208" ht="17.25" hidden="1" customHeight="1" x14ac:dyDescent="0.35"/>
    <row r="1209" ht="17.25" hidden="1" customHeight="1" x14ac:dyDescent="0.35"/>
    <row r="1210" ht="17.25" hidden="1" customHeight="1" x14ac:dyDescent="0.35"/>
    <row r="1211" ht="17.25" hidden="1" customHeight="1" x14ac:dyDescent="0.35"/>
    <row r="1212" ht="17.25" hidden="1" customHeight="1" x14ac:dyDescent="0.35"/>
    <row r="1213" ht="17.25" hidden="1" customHeight="1" x14ac:dyDescent="0.35"/>
    <row r="1214" ht="17.25" hidden="1" customHeight="1" x14ac:dyDescent="0.35"/>
    <row r="1215" ht="17.25" hidden="1" customHeight="1" x14ac:dyDescent="0.35"/>
    <row r="1216" ht="17.25" hidden="1" customHeight="1" x14ac:dyDescent="0.35"/>
    <row r="1217" ht="17.25" hidden="1" customHeight="1" x14ac:dyDescent="0.35"/>
    <row r="1218" ht="17.25" hidden="1" customHeight="1" x14ac:dyDescent="0.35"/>
    <row r="1219" ht="17.25" hidden="1" customHeight="1" x14ac:dyDescent="0.35"/>
    <row r="1220" ht="17.25" hidden="1" customHeight="1" x14ac:dyDescent="0.35"/>
    <row r="1221" ht="17.25" hidden="1" customHeight="1" x14ac:dyDescent="0.35"/>
    <row r="1222" ht="17.25" hidden="1" customHeight="1" x14ac:dyDescent="0.35"/>
    <row r="1223" ht="17.25" hidden="1" customHeight="1" x14ac:dyDescent="0.35"/>
    <row r="1224" ht="17.25" hidden="1" customHeight="1" x14ac:dyDescent="0.35"/>
    <row r="1225" ht="17.25" hidden="1" customHeight="1" x14ac:dyDescent="0.35"/>
    <row r="1226" ht="17.25" hidden="1" customHeight="1" x14ac:dyDescent="0.35"/>
    <row r="1227" ht="17.25" hidden="1" customHeight="1" x14ac:dyDescent="0.35"/>
    <row r="1228" ht="17.25" hidden="1" customHeight="1" x14ac:dyDescent="0.35"/>
    <row r="1229" ht="17.25" hidden="1" customHeight="1" x14ac:dyDescent="0.35"/>
    <row r="1230" ht="17.25" hidden="1" customHeight="1" x14ac:dyDescent="0.35"/>
    <row r="1231" ht="17.25" hidden="1" customHeight="1" x14ac:dyDescent="0.35"/>
    <row r="1232" ht="17.25" hidden="1" customHeight="1" x14ac:dyDescent="0.35"/>
    <row r="1233" ht="17.25" hidden="1" customHeight="1" x14ac:dyDescent="0.35"/>
    <row r="1234" ht="17.25" hidden="1" customHeight="1" x14ac:dyDescent="0.35"/>
    <row r="1235" ht="17.25" hidden="1" customHeight="1" x14ac:dyDescent="0.35"/>
    <row r="1236" ht="17.25" hidden="1" customHeight="1" x14ac:dyDescent="0.35"/>
    <row r="1237" ht="17.25" hidden="1" customHeight="1" x14ac:dyDescent="0.35"/>
    <row r="1238" ht="17.25" hidden="1" customHeight="1" x14ac:dyDescent="0.35"/>
    <row r="1239" ht="17.25" hidden="1" customHeight="1" x14ac:dyDescent="0.35"/>
    <row r="1240" ht="17.25" hidden="1" customHeight="1" x14ac:dyDescent="0.35"/>
    <row r="1241" ht="17.25" hidden="1" customHeight="1" x14ac:dyDescent="0.35"/>
    <row r="1242" ht="17.25" hidden="1" customHeight="1" x14ac:dyDescent="0.35"/>
    <row r="1243" ht="17.25" hidden="1" customHeight="1" x14ac:dyDescent="0.35"/>
    <row r="1244" ht="17.25" hidden="1" customHeight="1" x14ac:dyDescent="0.35"/>
    <row r="1245" ht="17.25" hidden="1" customHeight="1" x14ac:dyDescent="0.35"/>
    <row r="1246" ht="17.25" hidden="1" customHeight="1" x14ac:dyDescent="0.35"/>
    <row r="1247" ht="17.25" hidden="1" customHeight="1" x14ac:dyDescent="0.35"/>
    <row r="1248" ht="17.25" hidden="1" customHeight="1" x14ac:dyDescent="0.35"/>
    <row r="1249" ht="17.25" hidden="1" customHeight="1" x14ac:dyDescent="0.35"/>
    <row r="1250" ht="17.25" hidden="1" customHeight="1" x14ac:dyDescent="0.35"/>
    <row r="1251" ht="17.25" hidden="1" customHeight="1" x14ac:dyDescent="0.35"/>
    <row r="1252" ht="17.25" hidden="1" customHeight="1" x14ac:dyDescent="0.35"/>
    <row r="1253" ht="17.25" hidden="1" customHeight="1" x14ac:dyDescent="0.35"/>
    <row r="1254" ht="17.25" hidden="1" customHeight="1" x14ac:dyDescent="0.35"/>
    <row r="1255" ht="17.25" hidden="1" customHeight="1" x14ac:dyDescent="0.35"/>
    <row r="1256" ht="17.25" hidden="1" customHeight="1" x14ac:dyDescent="0.35"/>
    <row r="1257" ht="17.25" hidden="1" customHeight="1" x14ac:dyDescent="0.35"/>
    <row r="1258" ht="17.25" hidden="1" customHeight="1" x14ac:dyDescent="0.35"/>
    <row r="1259" ht="17.25" hidden="1" customHeight="1" x14ac:dyDescent="0.35"/>
    <row r="1260" ht="17.25" hidden="1" customHeight="1" x14ac:dyDescent="0.35"/>
    <row r="1261" ht="17.25" hidden="1" customHeight="1" x14ac:dyDescent="0.35"/>
    <row r="1262" ht="17.25" hidden="1" customHeight="1" x14ac:dyDescent="0.35"/>
    <row r="1263" ht="17.25" hidden="1" customHeight="1" x14ac:dyDescent="0.35"/>
    <row r="1264" ht="17.25" hidden="1" customHeight="1" x14ac:dyDescent="0.35"/>
    <row r="1265" ht="17.25" hidden="1" customHeight="1" x14ac:dyDescent="0.35"/>
    <row r="1266" ht="17.25" hidden="1" customHeight="1" x14ac:dyDescent="0.35"/>
    <row r="1267" ht="17.25" hidden="1" customHeight="1" x14ac:dyDescent="0.35"/>
    <row r="1268" ht="17.25" hidden="1" customHeight="1" x14ac:dyDescent="0.35"/>
    <row r="1269" ht="17.25" hidden="1" customHeight="1" x14ac:dyDescent="0.35"/>
    <row r="1270" ht="17.25" hidden="1" customHeight="1" x14ac:dyDescent="0.35"/>
    <row r="1271" ht="17.25" hidden="1" customHeight="1" x14ac:dyDescent="0.35"/>
    <row r="1272" ht="17.25" hidden="1" customHeight="1" x14ac:dyDescent="0.35"/>
    <row r="1273" ht="17.25" hidden="1" customHeight="1" x14ac:dyDescent="0.35"/>
    <row r="1274" ht="17.25" hidden="1" customHeight="1" x14ac:dyDescent="0.35"/>
    <row r="1275" ht="17.25" hidden="1" customHeight="1" x14ac:dyDescent="0.35"/>
    <row r="1276" ht="17.25" hidden="1" customHeight="1" x14ac:dyDescent="0.35"/>
    <row r="1277" ht="17.25" hidden="1" customHeight="1" x14ac:dyDescent="0.35"/>
    <row r="1278" ht="17.25" hidden="1" customHeight="1" x14ac:dyDescent="0.35"/>
    <row r="1279" ht="17.25" hidden="1" customHeight="1" x14ac:dyDescent="0.35"/>
    <row r="1280" ht="17.25" hidden="1" customHeight="1" x14ac:dyDescent="0.35"/>
    <row r="1281" ht="17.25" hidden="1" customHeight="1" x14ac:dyDescent="0.35"/>
    <row r="1282" ht="17.25" hidden="1" customHeight="1" x14ac:dyDescent="0.35"/>
    <row r="1283" ht="17.25" hidden="1" customHeight="1" x14ac:dyDescent="0.35"/>
    <row r="1284" ht="17.25" hidden="1" customHeight="1" x14ac:dyDescent="0.35"/>
    <row r="1285" ht="17.25" hidden="1" customHeight="1" x14ac:dyDescent="0.35"/>
    <row r="1286" ht="17.25" hidden="1" customHeight="1" x14ac:dyDescent="0.35"/>
    <row r="1287" ht="17.25" hidden="1" customHeight="1" x14ac:dyDescent="0.35"/>
    <row r="1288" ht="17.25" hidden="1" customHeight="1" x14ac:dyDescent="0.35"/>
    <row r="1289" ht="17.25" hidden="1" customHeight="1" x14ac:dyDescent="0.35"/>
    <row r="1290" ht="17.25" hidden="1" customHeight="1" x14ac:dyDescent="0.35"/>
    <row r="1291" ht="17.25" hidden="1" customHeight="1" x14ac:dyDescent="0.35"/>
    <row r="1292" ht="17.25" hidden="1" customHeight="1" x14ac:dyDescent="0.35"/>
    <row r="1293" ht="17.25" hidden="1" customHeight="1" x14ac:dyDescent="0.35"/>
    <row r="1294" ht="17.25" hidden="1" customHeight="1" x14ac:dyDescent="0.35"/>
    <row r="1295" ht="17.25" hidden="1" customHeight="1" x14ac:dyDescent="0.35"/>
    <row r="1296" ht="17.25" hidden="1" customHeight="1" x14ac:dyDescent="0.35"/>
    <row r="1297" ht="17.25" hidden="1" customHeight="1" x14ac:dyDescent="0.35"/>
    <row r="1298" ht="17.25" hidden="1" customHeight="1" x14ac:dyDescent="0.35"/>
    <row r="1299" ht="17.25" hidden="1" customHeight="1" x14ac:dyDescent="0.35"/>
    <row r="1300" ht="17.25" hidden="1" customHeight="1" x14ac:dyDescent="0.35"/>
    <row r="1301" ht="17.25" hidden="1" customHeight="1" x14ac:dyDescent="0.35"/>
    <row r="1302" ht="17.25" hidden="1" customHeight="1" x14ac:dyDescent="0.35"/>
    <row r="1303" ht="17.25" hidden="1" customHeight="1" x14ac:dyDescent="0.35"/>
    <row r="1304" ht="17.25" hidden="1" customHeight="1" x14ac:dyDescent="0.35"/>
    <row r="1305" ht="17.25" hidden="1" customHeight="1" x14ac:dyDescent="0.35"/>
    <row r="1306" ht="17.25" hidden="1" customHeight="1" x14ac:dyDescent="0.35"/>
    <row r="1307" ht="17.25" hidden="1" customHeight="1" x14ac:dyDescent="0.35"/>
    <row r="1308" ht="17.25" hidden="1" customHeight="1" x14ac:dyDescent="0.35"/>
    <row r="1309" ht="17.25" hidden="1" customHeight="1" x14ac:dyDescent="0.35"/>
    <row r="1310" ht="17.25" hidden="1" customHeight="1" x14ac:dyDescent="0.35"/>
    <row r="1311" ht="17.25" hidden="1" customHeight="1" x14ac:dyDescent="0.35"/>
    <row r="1312" ht="17.25" hidden="1" customHeight="1" x14ac:dyDescent="0.35"/>
    <row r="1313" ht="17.25" hidden="1" customHeight="1" x14ac:dyDescent="0.35"/>
    <row r="1314" ht="17.25" hidden="1" customHeight="1" x14ac:dyDescent="0.35"/>
    <row r="1315" ht="17.25" hidden="1" customHeight="1" x14ac:dyDescent="0.35"/>
    <row r="1316" ht="17.25" hidden="1" customHeight="1" x14ac:dyDescent="0.35"/>
    <row r="1317" ht="17.25" hidden="1" customHeight="1" x14ac:dyDescent="0.35"/>
    <row r="1318" ht="17.25" hidden="1" customHeight="1" x14ac:dyDescent="0.35"/>
    <row r="1319" ht="17.25" hidden="1" customHeight="1" x14ac:dyDescent="0.35"/>
    <row r="1320" ht="17.25" hidden="1" customHeight="1" x14ac:dyDescent="0.35"/>
    <row r="1321" ht="17.25" hidden="1" customHeight="1" x14ac:dyDescent="0.35"/>
    <row r="1322" ht="17.25" hidden="1" customHeight="1" x14ac:dyDescent="0.35"/>
    <row r="1323" ht="17.25" hidden="1" customHeight="1" x14ac:dyDescent="0.35"/>
    <row r="1324" ht="17.25" hidden="1" customHeight="1" x14ac:dyDescent="0.35"/>
    <row r="1325" ht="17.25" hidden="1" customHeight="1" x14ac:dyDescent="0.35"/>
    <row r="1326" ht="17.25" hidden="1" customHeight="1" x14ac:dyDescent="0.35"/>
    <row r="1327" ht="17.25" hidden="1" customHeight="1" x14ac:dyDescent="0.35"/>
    <row r="1328" ht="17.25" hidden="1" customHeight="1" x14ac:dyDescent="0.35"/>
    <row r="1329" ht="17.25" hidden="1" customHeight="1" x14ac:dyDescent="0.35"/>
    <row r="1330" ht="17.25" hidden="1" customHeight="1" x14ac:dyDescent="0.35"/>
    <row r="1331" ht="17.25" hidden="1" customHeight="1" x14ac:dyDescent="0.35"/>
    <row r="1332" ht="17.25" hidden="1" customHeight="1" x14ac:dyDescent="0.35"/>
    <row r="1333" ht="17.25" hidden="1" customHeight="1" x14ac:dyDescent="0.35"/>
    <row r="1334" ht="17.25" hidden="1" customHeight="1" x14ac:dyDescent="0.35"/>
    <row r="1335" ht="17.25" hidden="1" customHeight="1" x14ac:dyDescent="0.35"/>
    <row r="1336" ht="17.25" hidden="1" customHeight="1" x14ac:dyDescent="0.35"/>
    <row r="1337" ht="17.25" hidden="1" customHeight="1" x14ac:dyDescent="0.35"/>
    <row r="1338" ht="17.25" hidden="1" customHeight="1" x14ac:dyDescent="0.35"/>
    <row r="1339" ht="17.25" hidden="1" customHeight="1" x14ac:dyDescent="0.35"/>
    <row r="1340" ht="17.25" hidden="1" customHeight="1" x14ac:dyDescent="0.35"/>
    <row r="1341" ht="17.25" hidden="1" customHeight="1" x14ac:dyDescent="0.35"/>
    <row r="1342" ht="17.25" hidden="1" customHeight="1" x14ac:dyDescent="0.35"/>
    <row r="1343" ht="17.25" hidden="1" customHeight="1" x14ac:dyDescent="0.35"/>
    <row r="1344" ht="17.25" hidden="1" customHeight="1" x14ac:dyDescent="0.35"/>
    <row r="1345" ht="17.25" hidden="1" customHeight="1" x14ac:dyDescent="0.35"/>
    <row r="1346" ht="17.25" hidden="1" customHeight="1" x14ac:dyDescent="0.35"/>
    <row r="1347" ht="17.25" hidden="1" customHeight="1" x14ac:dyDescent="0.35"/>
    <row r="1348" ht="17.25" hidden="1" customHeight="1" x14ac:dyDescent="0.35"/>
    <row r="1349" ht="17.25" hidden="1" customHeight="1" x14ac:dyDescent="0.35"/>
    <row r="1350" ht="17.25" hidden="1" customHeight="1" x14ac:dyDescent="0.35"/>
    <row r="1351" ht="17.25" hidden="1" customHeight="1" x14ac:dyDescent="0.35"/>
    <row r="1352" ht="17.25" hidden="1" customHeight="1" x14ac:dyDescent="0.35"/>
    <row r="1353" ht="17.25" hidden="1" customHeight="1" x14ac:dyDescent="0.35"/>
    <row r="1354" ht="17.25" hidden="1" customHeight="1" x14ac:dyDescent="0.35"/>
    <row r="1355" ht="17.25" hidden="1" customHeight="1" x14ac:dyDescent="0.35"/>
    <row r="1356" ht="17.25" hidden="1" customHeight="1" x14ac:dyDescent="0.35"/>
    <row r="1357" ht="17.25" hidden="1" customHeight="1" x14ac:dyDescent="0.35"/>
    <row r="1358" ht="17.25" hidden="1" customHeight="1" x14ac:dyDescent="0.35"/>
    <row r="1359" ht="17.25" hidden="1" customHeight="1" x14ac:dyDescent="0.35"/>
    <row r="1360" ht="17.25" hidden="1" customHeight="1" x14ac:dyDescent="0.35"/>
    <row r="1361" ht="17.25" hidden="1" customHeight="1" x14ac:dyDescent="0.35"/>
    <row r="1362" ht="17.25" hidden="1" customHeight="1" x14ac:dyDescent="0.35"/>
    <row r="1363" ht="17.25" hidden="1" customHeight="1" x14ac:dyDescent="0.35"/>
    <row r="1364" ht="17.25" hidden="1" customHeight="1" x14ac:dyDescent="0.35"/>
    <row r="1365" ht="17.25" hidden="1" customHeight="1" x14ac:dyDescent="0.35"/>
    <row r="1366" ht="17.25" hidden="1" customHeight="1" x14ac:dyDescent="0.35"/>
    <row r="1367" ht="17.25" hidden="1" customHeight="1" x14ac:dyDescent="0.35"/>
    <row r="1368" ht="17.25" hidden="1" customHeight="1" x14ac:dyDescent="0.35"/>
    <row r="1369" ht="17.25" hidden="1" customHeight="1" x14ac:dyDescent="0.35"/>
    <row r="1370" ht="17.25" hidden="1" customHeight="1" x14ac:dyDescent="0.35"/>
    <row r="1371" ht="17.25" hidden="1" customHeight="1" x14ac:dyDescent="0.35"/>
    <row r="1372" ht="17.25" hidden="1" customHeight="1" x14ac:dyDescent="0.35"/>
    <row r="1373" ht="17.25" hidden="1" customHeight="1" x14ac:dyDescent="0.35"/>
    <row r="1374" ht="17.25" hidden="1" customHeight="1" x14ac:dyDescent="0.35"/>
    <row r="1375" ht="17.25" hidden="1" customHeight="1" x14ac:dyDescent="0.35"/>
    <row r="1376" ht="17.25" hidden="1" customHeight="1" x14ac:dyDescent="0.35"/>
    <row r="1377" ht="17.25" hidden="1" customHeight="1" x14ac:dyDescent="0.35"/>
    <row r="1378" ht="17.25" hidden="1" customHeight="1" x14ac:dyDescent="0.35"/>
    <row r="1379" ht="17.25" hidden="1" customHeight="1" x14ac:dyDescent="0.35"/>
    <row r="1380" ht="17.25" hidden="1" customHeight="1" x14ac:dyDescent="0.35"/>
    <row r="1381" ht="17.25" hidden="1" customHeight="1" x14ac:dyDescent="0.35"/>
    <row r="1382" ht="17.25" hidden="1" customHeight="1" x14ac:dyDescent="0.35"/>
    <row r="1383" ht="17.25" hidden="1" customHeight="1" x14ac:dyDescent="0.35"/>
    <row r="1384" ht="17.25" hidden="1" customHeight="1" x14ac:dyDescent="0.35"/>
    <row r="1385" ht="17.25" hidden="1" customHeight="1" x14ac:dyDescent="0.35"/>
    <row r="1386" ht="17.25" hidden="1" customHeight="1" x14ac:dyDescent="0.35"/>
    <row r="1387" ht="17.25" hidden="1" customHeight="1" x14ac:dyDescent="0.35"/>
    <row r="1388" ht="17.25" hidden="1" customHeight="1" x14ac:dyDescent="0.35"/>
    <row r="1389" ht="17.25" hidden="1" customHeight="1" x14ac:dyDescent="0.35"/>
    <row r="1390" ht="17.25" hidden="1" customHeight="1" x14ac:dyDescent="0.35"/>
    <row r="1391" ht="17.25" hidden="1" customHeight="1" x14ac:dyDescent="0.35"/>
    <row r="1392" ht="17.25" hidden="1" customHeight="1" x14ac:dyDescent="0.35"/>
    <row r="1393" ht="17.25" hidden="1" customHeight="1" x14ac:dyDescent="0.35"/>
    <row r="1394" ht="17.25" hidden="1" customHeight="1" x14ac:dyDescent="0.35"/>
    <row r="1395" ht="17.25" hidden="1" customHeight="1" x14ac:dyDescent="0.35"/>
    <row r="1396" ht="17.25" hidden="1" customHeight="1" x14ac:dyDescent="0.35"/>
    <row r="1397" ht="17.25" hidden="1" customHeight="1" x14ac:dyDescent="0.35"/>
    <row r="1398" ht="17.25" hidden="1" customHeight="1" x14ac:dyDescent="0.35"/>
    <row r="1399" ht="17.25" hidden="1" customHeight="1" x14ac:dyDescent="0.35"/>
    <row r="1400" ht="17.25" hidden="1" customHeight="1" x14ac:dyDescent="0.35"/>
    <row r="1401" ht="17.25" hidden="1" customHeight="1" x14ac:dyDescent="0.35"/>
    <row r="1402" ht="17.25" hidden="1" customHeight="1" x14ac:dyDescent="0.35"/>
    <row r="1403" ht="17.25" hidden="1" customHeight="1" x14ac:dyDescent="0.35"/>
    <row r="1404" ht="17.25" hidden="1" customHeight="1" x14ac:dyDescent="0.35"/>
    <row r="1405" ht="17.25" hidden="1" customHeight="1" x14ac:dyDescent="0.35"/>
    <row r="1406" ht="17.25" hidden="1" customHeight="1" x14ac:dyDescent="0.35"/>
    <row r="1407" ht="17.25" hidden="1" customHeight="1" x14ac:dyDescent="0.35"/>
    <row r="1408" ht="17.25" hidden="1" customHeight="1" x14ac:dyDescent="0.35"/>
    <row r="1409" ht="17.25" hidden="1" customHeight="1" x14ac:dyDescent="0.35"/>
    <row r="1410" ht="17.25" hidden="1" customHeight="1" x14ac:dyDescent="0.35"/>
    <row r="1411" ht="17.25" hidden="1" customHeight="1" x14ac:dyDescent="0.35"/>
    <row r="1412" ht="17.25" hidden="1" customHeight="1" x14ac:dyDescent="0.35"/>
    <row r="1413" ht="17.25" hidden="1" customHeight="1" x14ac:dyDescent="0.35"/>
    <row r="1414" ht="17.25" hidden="1" customHeight="1" x14ac:dyDescent="0.35"/>
    <row r="1415" ht="17.25" hidden="1" customHeight="1" x14ac:dyDescent="0.35"/>
    <row r="1416" ht="17.25" hidden="1" customHeight="1" x14ac:dyDescent="0.35"/>
    <row r="1417" ht="17.25" hidden="1" customHeight="1" x14ac:dyDescent="0.35"/>
    <row r="1418" ht="17.25" hidden="1" customHeight="1" x14ac:dyDescent="0.35"/>
    <row r="1419" ht="17.25" hidden="1" customHeight="1" x14ac:dyDescent="0.35"/>
    <row r="1420" ht="17.25" hidden="1" customHeight="1" x14ac:dyDescent="0.35"/>
    <row r="1421" ht="17.25" hidden="1" customHeight="1" x14ac:dyDescent="0.35"/>
    <row r="1422" ht="17.25" hidden="1" customHeight="1" x14ac:dyDescent="0.35"/>
    <row r="1423" ht="17.25" hidden="1" customHeight="1" x14ac:dyDescent="0.35"/>
    <row r="1424" ht="17.25" hidden="1" customHeight="1" x14ac:dyDescent="0.35"/>
    <row r="1425" ht="17.25" hidden="1" customHeight="1" x14ac:dyDescent="0.35"/>
    <row r="1426" ht="17.25" hidden="1" customHeight="1" x14ac:dyDescent="0.35"/>
    <row r="1427" ht="17.25" hidden="1" customHeight="1" x14ac:dyDescent="0.35"/>
    <row r="1428" ht="17.25" hidden="1" customHeight="1" x14ac:dyDescent="0.35"/>
    <row r="1429" ht="17.25" hidden="1" customHeight="1" x14ac:dyDescent="0.35"/>
    <row r="1430" ht="17.25" hidden="1" customHeight="1" x14ac:dyDescent="0.35"/>
    <row r="1431" ht="17.25" hidden="1" customHeight="1" x14ac:dyDescent="0.35"/>
    <row r="1432" ht="17.25" hidden="1" customHeight="1" x14ac:dyDescent="0.35"/>
    <row r="1433" ht="17.25" hidden="1" customHeight="1" x14ac:dyDescent="0.35"/>
    <row r="1434" ht="17.25" hidden="1" customHeight="1" x14ac:dyDescent="0.35"/>
    <row r="1435" ht="17.25" hidden="1" customHeight="1" x14ac:dyDescent="0.35"/>
    <row r="1436" ht="17.25" hidden="1" customHeight="1" x14ac:dyDescent="0.35"/>
    <row r="1437" ht="17.25" hidden="1" customHeight="1" x14ac:dyDescent="0.35"/>
    <row r="1438" ht="17.25" hidden="1" customHeight="1" x14ac:dyDescent="0.35"/>
    <row r="1439" ht="17.25" hidden="1" customHeight="1" x14ac:dyDescent="0.35"/>
    <row r="1440" ht="17.25" hidden="1" customHeight="1" x14ac:dyDescent="0.35"/>
    <row r="1441" ht="17.25" hidden="1" customHeight="1" x14ac:dyDescent="0.35"/>
    <row r="1442" ht="17.25" hidden="1" customHeight="1" x14ac:dyDescent="0.35"/>
    <row r="1443" ht="17.25" hidden="1" customHeight="1" x14ac:dyDescent="0.35"/>
    <row r="1444" ht="17.25" hidden="1" customHeight="1" x14ac:dyDescent="0.35"/>
    <row r="1445" ht="17.25" hidden="1" customHeight="1" x14ac:dyDescent="0.35"/>
    <row r="1446" ht="17.25" hidden="1" customHeight="1" x14ac:dyDescent="0.35"/>
    <row r="1447" ht="17.25" hidden="1" customHeight="1" x14ac:dyDescent="0.35"/>
    <row r="1448" ht="17.25" hidden="1" customHeight="1" x14ac:dyDescent="0.35"/>
    <row r="1449" ht="17.25" hidden="1" customHeight="1" x14ac:dyDescent="0.35"/>
    <row r="1450" ht="17.25" hidden="1" customHeight="1" x14ac:dyDescent="0.35"/>
    <row r="1451" ht="17.25" hidden="1" customHeight="1" x14ac:dyDescent="0.35"/>
    <row r="1452" ht="17.25" hidden="1" customHeight="1" x14ac:dyDescent="0.35"/>
    <row r="1453" ht="17.25" hidden="1" customHeight="1" x14ac:dyDescent="0.35"/>
    <row r="1454" ht="17.25" hidden="1" customHeight="1" x14ac:dyDescent="0.35"/>
    <row r="1455" ht="17.25" hidden="1" customHeight="1" x14ac:dyDescent="0.35"/>
    <row r="1456" ht="17.25" hidden="1" customHeight="1" x14ac:dyDescent="0.35"/>
    <row r="1457" ht="17.25" hidden="1" customHeight="1" x14ac:dyDescent="0.35"/>
    <row r="1458" ht="17.25" hidden="1" customHeight="1" x14ac:dyDescent="0.35"/>
    <row r="1459" ht="17.25" hidden="1" customHeight="1" x14ac:dyDescent="0.35"/>
    <row r="1460" ht="17.25" hidden="1" customHeight="1" x14ac:dyDescent="0.35"/>
    <row r="1461" ht="17.25" hidden="1" customHeight="1" x14ac:dyDescent="0.35"/>
    <row r="1462" ht="17.25" hidden="1" customHeight="1" x14ac:dyDescent="0.35"/>
    <row r="1463" ht="17.25" hidden="1" customHeight="1" x14ac:dyDescent="0.35"/>
    <row r="1464" ht="17.25" hidden="1" customHeight="1" x14ac:dyDescent="0.35"/>
    <row r="1465" ht="17.25" hidden="1" customHeight="1" x14ac:dyDescent="0.35"/>
    <row r="1466" ht="17.25" hidden="1" customHeight="1" x14ac:dyDescent="0.35"/>
    <row r="1467" ht="17.25" hidden="1" customHeight="1" x14ac:dyDescent="0.35"/>
    <row r="1468" ht="17.25" hidden="1" customHeight="1" x14ac:dyDescent="0.35"/>
    <row r="1469" ht="17.25" hidden="1" customHeight="1" x14ac:dyDescent="0.35"/>
    <row r="1470" ht="17.25" hidden="1" customHeight="1" x14ac:dyDescent="0.35"/>
    <row r="1471" ht="17.25" hidden="1" customHeight="1" x14ac:dyDescent="0.35"/>
    <row r="1472" ht="17.25" hidden="1" customHeight="1" x14ac:dyDescent="0.35"/>
    <row r="1473" ht="17.25" hidden="1" customHeight="1" x14ac:dyDescent="0.35"/>
    <row r="1474" ht="17.25" hidden="1" customHeight="1" x14ac:dyDescent="0.35"/>
    <row r="1475" ht="17.25" hidden="1" customHeight="1" x14ac:dyDescent="0.35"/>
    <row r="1476" ht="17.25" hidden="1" customHeight="1" x14ac:dyDescent="0.35"/>
    <row r="1477" ht="17.25" hidden="1" customHeight="1" x14ac:dyDescent="0.35"/>
    <row r="1478" ht="17.25" hidden="1" customHeight="1" x14ac:dyDescent="0.35"/>
    <row r="1479" ht="17.25" hidden="1" customHeight="1" x14ac:dyDescent="0.35"/>
    <row r="1480" ht="17.25" hidden="1" customHeight="1" x14ac:dyDescent="0.35"/>
    <row r="1481" ht="17.25" hidden="1" customHeight="1" x14ac:dyDescent="0.35"/>
    <row r="1482" ht="17.25" hidden="1" customHeight="1" x14ac:dyDescent="0.35"/>
    <row r="1483" ht="17.25" hidden="1" customHeight="1" x14ac:dyDescent="0.35"/>
    <row r="1484" ht="17.25" hidden="1" customHeight="1" x14ac:dyDescent="0.35"/>
    <row r="1485" ht="17.25" hidden="1" customHeight="1" x14ac:dyDescent="0.35"/>
    <row r="1486" ht="17.25" hidden="1" customHeight="1" x14ac:dyDescent="0.35"/>
    <row r="1487" ht="17.25" hidden="1" customHeight="1" x14ac:dyDescent="0.35"/>
    <row r="1488" ht="17.25" hidden="1" customHeight="1" x14ac:dyDescent="0.35"/>
    <row r="1489" ht="17.25" hidden="1" customHeight="1" x14ac:dyDescent="0.35"/>
    <row r="1490" ht="17.25" hidden="1" customHeight="1" x14ac:dyDescent="0.35"/>
    <row r="1491" ht="17.25" hidden="1" customHeight="1" x14ac:dyDescent="0.35"/>
    <row r="1492" ht="17.25" hidden="1" customHeight="1" x14ac:dyDescent="0.35"/>
    <row r="1493" ht="17.25" hidden="1" customHeight="1" x14ac:dyDescent="0.35"/>
    <row r="1494" ht="17.25" hidden="1" customHeight="1" x14ac:dyDescent="0.35"/>
    <row r="1495" ht="17.25" hidden="1" customHeight="1" x14ac:dyDescent="0.35"/>
    <row r="1496" ht="17.25" hidden="1" customHeight="1" x14ac:dyDescent="0.35"/>
    <row r="1497" ht="17.25" hidden="1" customHeight="1" x14ac:dyDescent="0.35"/>
    <row r="1498" ht="17.25" hidden="1" customHeight="1" x14ac:dyDescent="0.35"/>
    <row r="1499" ht="17.25" hidden="1" customHeight="1" x14ac:dyDescent="0.35"/>
    <row r="1500" ht="17.25" hidden="1" customHeight="1" x14ac:dyDescent="0.35"/>
    <row r="1501" ht="17.25" hidden="1" customHeight="1" x14ac:dyDescent="0.35"/>
    <row r="1502" ht="17.25" hidden="1" customHeight="1" x14ac:dyDescent="0.35"/>
    <row r="1503" ht="17.25" hidden="1" customHeight="1" x14ac:dyDescent="0.35"/>
    <row r="1504" ht="17.25" hidden="1" customHeight="1" x14ac:dyDescent="0.35"/>
    <row r="1505" ht="17.25" hidden="1" customHeight="1" x14ac:dyDescent="0.35"/>
    <row r="1506" ht="17.25" hidden="1" customHeight="1" x14ac:dyDescent="0.35"/>
    <row r="1507" ht="17.25" hidden="1" customHeight="1" x14ac:dyDescent="0.35"/>
    <row r="1508" ht="17.25" hidden="1" customHeight="1" x14ac:dyDescent="0.35"/>
    <row r="1509" ht="17.25" hidden="1" customHeight="1" x14ac:dyDescent="0.35"/>
    <row r="1510" ht="17.25" hidden="1" customHeight="1" x14ac:dyDescent="0.35"/>
    <row r="1511" ht="17.25" hidden="1" customHeight="1" x14ac:dyDescent="0.35"/>
    <row r="1512" ht="17.25" hidden="1" customHeight="1" x14ac:dyDescent="0.35"/>
    <row r="1513" ht="17.25" hidden="1" customHeight="1" x14ac:dyDescent="0.35"/>
    <row r="1514" ht="17.25" hidden="1" customHeight="1" x14ac:dyDescent="0.35"/>
    <row r="1515" ht="17.25" hidden="1" customHeight="1" x14ac:dyDescent="0.35"/>
    <row r="1516" ht="17.25" hidden="1" customHeight="1" x14ac:dyDescent="0.35"/>
    <row r="1517" ht="17.25" hidden="1" customHeight="1" x14ac:dyDescent="0.35"/>
    <row r="1518" ht="17.25" hidden="1" customHeight="1" x14ac:dyDescent="0.35"/>
    <row r="1519" ht="17.25" hidden="1" customHeight="1" x14ac:dyDescent="0.35"/>
    <row r="1520" ht="17.25" hidden="1" customHeight="1" x14ac:dyDescent="0.35"/>
    <row r="1521" ht="17.25" hidden="1" customHeight="1" x14ac:dyDescent="0.35"/>
    <row r="1522" ht="17.25" hidden="1" customHeight="1" x14ac:dyDescent="0.35"/>
    <row r="1523" ht="17.25" hidden="1" customHeight="1" x14ac:dyDescent="0.35"/>
    <row r="1524" ht="17.25" hidden="1" customHeight="1" x14ac:dyDescent="0.35"/>
    <row r="1525" ht="17.25" hidden="1" customHeight="1" x14ac:dyDescent="0.35"/>
    <row r="1526" ht="17.25" hidden="1" customHeight="1" x14ac:dyDescent="0.35"/>
    <row r="1527" ht="17.25" hidden="1" customHeight="1" x14ac:dyDescent="0.35"/>
    <row r="1528" ht="17.25" hidden="1" customHeight="1" x14ac:dyDescent="0.35"/>
    <row r="1529" ht="17.25" hidden="1" customHeight="1" x14ac:dyDescent="0.35"/>
    <row r="1530" ht="17.25" hidden="1" customHeight="1" x14ac:dyDescent="0.35"/>
    <row r="1531" ht="17.25" hidden="1" customHeight="1" x14ac:dyDescent="0.35"/>
    <row r="1532" ht="17.25" hidden="1" customHeight="1" x14ac:dyDescent="0.35"/>
    <row r="1533" ht="17.25" hidden="1" customHeight="1" x14ac:dyDescent="0.35"/>
    <row r="1534" ht="17.25" hidden="1" customHeight="1" x14ac:dyDescent="0.35"/>
    <row r="1535" ht="17.25" hidden="1" customHeight="1" x14ac:dyDescent="0.35"/>
    <row r="1536" ht="17.25" hidden="1" customHeight="1" x14ac:dyDescent="0.35"/>
    <row r="1537" ht="17.25" hidden="1" customHeight="1" x14ac:dyDescent="0.35"/>
    <row r="1538" ht="17.25" hidden="1" customHeight="1" x14ac:dyDescent="0.35"/>
    <row r="1539" ht="17.25" hidden="1" customHeight="1" x14ac:dyDescent="0.35"/>
    <row r="1540" ht="17.25" hidden="1" customHeight="1" x14ac:dyDescent="0.35"/>
    <row r="1541" ht="17.25" hidden="1" customHeight="1" x14ac:dyDescent="0.35"/>
    <row r="1542" ht="17.25" hidden="1" customHeight="1" x14ac:dyDescent="0.35"/>
    <row r="1543" ht="17.25" hidden="1" customHeight="1" x14ac:dyDescent="0.35"/>
    <row r="1544" ht="17.25" hidden="1" customHeight="1" x14ac:dyDescent="0.35"/>
    <row r="1545" ht="17.25" hidden="1" customHeight="1" x14ac:dyDescent="0.35"/>
    <row r="1546" ht="17.25" hidden="1" customHeight="1" x14ac:dyDescent="0.35"/>
    <row r="1547" ht="17.25" hidden="1" customHeight="1" x14ac:dyDescent="0.35"/>
    <row r="1548" ht="17.25" hidden="1" customHeight="1" x14ac:dyDescent="0.35"/>
    <row r="1549" ht="17.25" hidden="1" customHeight="1" x14ac:dyDescent="0.35"/>
    <row r="1550" ht="17.25" hidden="1" customHeight="1" x14ac:dyDescent="0.35"/>
    <row r="1551" ht="17.25" hidden="1" customHeight="1" x14ac:dyDescent="0.35"/>
    <row r="1552" ht="17.25" hidden="1" customHeight="1" x14ac:dyDescent="0.35"/>
    <row r="1553" ht="17.25" hidden="1" customHeight="1" x14ac:dyDescent="0.35"/>
    <row r="1554" ht="17.25" hidden="1" customHeight="1" x14ac:dyDescent="0.35"/>
    <row r="1555" ht="17.25" hidden="1" customHeight="1" x14ac:dyDescent="0.35"/>
    <row r="1556" ht="17.25" hidden="1" customHeight="1" x14ac:dyDescent="0.35"/>
    <row r="1557" ht="17.25" hidden="1" customHeight="1" x14ac:dyDescent="0.35"/>
    <row r="1558" ht="17.25" hidden="1" customHeight="1" x14ac:dyDescent="0.35"/>
    <row r="1559" ht="17.25" hidden="1" customHeight="1" x14ac:dyDescent="0.35"/>
    <row r="1560" ht="17.25" hidden="1" customHeight="1" x14ac:dyDescent="0.35"/>
    <row r="1561" ht="17.25" hidden="1" customHeight="1" x14ac:dyDescent="0.35"/>
    <row r="1562" ht="17.25" hidden="1" customHeight="1" x14ac:dyDescent="0.35"/>
    <row r="1563" ht="17.25" hidden="1" customHeight="1" x14ac:dyDescent="0.35"/>
    <row r="1564" ht="17.25" hidden="1" customHeight="1" x14ac:dyDescent="0.35"/>
    <row r="1565" ht="17.25" hidden="1" customHeight="1" x14ac:dyDescent="0.35"/>
    <row r="1566" ht="17.25" hidden="1" customHeight="1" x14ac:dyDescent="0.35"/>
    <row r="1567" ht="17.25" hidden="1" customHeight="1" x14ac:dyDescent="0.35"/>
    <row r="1568" ht="17.25" hidden="1" customHeight="1" x14ac:dyDescent="0.35"/>
    <row r="1569" ht="17.25" hidden="1" customHeight="1" x14ac:dyDescent="0.35"/>
    <row r="1570" ht="17.25" hidden="1" customHeight="1" x14ac:dyDescent="0.35"/>
    <row r="1571" ht="17.25" hidden="1" customHeight="1" x14ac:dyDescent="0.35"/>
    <row r="1572" ht="17.25" hidden="1" customHeight="1" x14ac:dyDescent="0.35"/>
    <row r="1573" ht="17.25" hidden="1" customHeight="1" x14ac:dyDescent="0.35"/>
    <row r="1574" ht="17.25" hidden="1" customHeight="1" x14ac:dyDescent="0.35"/>
    <row r="1575" ht="17.25" hidden="1" customHeight="1" x14ac:dyDescent="0.35"/>
    <row r="1576" ht="17.25" hidden="1" customHeight="1" x14ac:dyDescent="0.35"/>
    <row r="1577" ht="17.25" hidden="1" customHeight="1" x14ac:dyDescent="0.35"/>
    <row r="1578" ht="17.25" hidden="1" customHeight="1" x14ac:dyDescent="0.35"/>
    <row r="1579" ht="17.25" hidden="1" customHeight="1" x14ac:dyDescent="0.35"/>
    <row r="1580" ht="17.25" hidden="1" customHeight="1" x14ac:dyDescent="0.35"/>
    <row r="1581" ht="17.25" hidden="1" customHeight="1" x14ac:dyDescent="0.35"/>
    <row r="1582" ht="17.25" hidden="1" customHeight="1" x14ac:dyDescent="0.35"/>
    <row r="1583" ht="17.25" hidden="1" customHeight="1" x14ac:dyDescent="0.35"/>
    <row r="1584" ht="17.25" hidden="1" customHeight="1" x14ac:dyDescent="0.35"/>
    <row r="1585" ht="17.25" hidden="1" customHeight="1" x14ac:dyDescent="0.35"/>
    <row r="1586" ht="17.25" hidden="1" customHeight="1" x14ac:dyDescent="0.35"/>
    <row r="1587" ht="17.25" hidden="1" customHeight="1" x14ac:dyDescent="0.35"/>
    <row r="1588" ht="17.25" hidden="1" customHeight="1" x14ac:dyDescent="0.35"/>
    <row r="1589" ht="17.25" hidden="1" customHeight="1" x14ac:dyDescent="0.35"/>
    <row r="1590" ht="17.25" hidden="1" customHeight="1" x14ac:dyDescent="0.35"/>
    <row r="1591" ht="17.25" hidden="1" customHeight="1" x14ac:dyDescent="0.35"/>
    <row r="1592" ht="17.25" hidden="1" customHeight="1" x14ac:dyDescent="0.35"/>
    <row r="1593" ht="17.25" hidden="1" customHeight="1" x14ac:dyDescent="0.35"/>
    <row r="1594" ht="17.25" hidden="1" customHeight="1" x14ac:dyDescent="0.35"/>
    <row r="1595" ht="17.25" hidden="1" customHeight="1" x14ac:dyDescent="0.35"/>
    <row r="1596" ht="17.25" hidden="1" customHeight="1" x14ac:dyDescent="0.35"/>
    <row r="1597" ht="17.25" hidden="1" customHeight="1" x14ac:dyDescent="0.35"/>
    <row r="1598" ht="17.25" hidden="1" customHeight="1" x14ac:dyDescent="0.35"/>
    <row r="1599" ht="17.25" hidden="1" customHeight="1" x14ac:dyDescent="0.35"/>
    <row r="1600" ht="17.25" hidden="1" customHeight="1" x14ac:dyDescent="0.35"/>
    <row r="1601" ht="17.25" hidden="1" customHeight="1" x14ac:dyDescent="0.35"/>
    <row r="1602" ht="17.25" hidden="1" customHeight="1" x14ac:dyDescent="0.35"/>
  </sheetData>
  <sheetProtection sheet="1" scenarios="1"/>
  <mergeCells count="236">
    <mergeCell ref="R25:S25"/>
    <mergeCell ref="A26:F26"/>
    <mergeCell ref="G26:M26"/>
    <mergeCell ref="N26:O26"/>
    <mergeCell ref="P26:Q26"/>
    <mergeCell ref="R26:S26"/>
    <mergeCell ref="B53:E53"/>
    <mergeCell ref="F53:G53"/>
    <mergeCell ref="H50:I50"/>
    <mergeCell ref="P44:S44"/>
    <mergeCell ref="A45:K46"/>
    <mergeCell ref="L45:O45"/>
    <mergeCell ref="P45:S45"/>
    <mergeCell ref="L46:O46"/>
    <mergeCell ref="P46:S46"/>
    <mergeCell ref="A25:F25"/>
    <mergeCell ref="G25:M25"/>
    <mergeCell ref="R38:S39"/>
    <mergeCell ref="A40:D41"/>
    <mergeCell ref="E40:I41"/>
    <mergeCell ref="J40:K41"/>
    <mergeCell ref="N25:O25"/>
    <mergeCell ref="P25:Q25"/>
    <mergeCell ref="J36:K37"/>
    <mergeCell ref="C78:I79"/>
    <mergeCell ref="A27:S27"/>
    <mergeCell ref="A28:D31"/>
    <mergeCell ref="E28:I31"/>
    <mergeCell ref="J28:K31"/>
    <mergeCell ref="L28:S29"/>
    <mergeCell ref="L30:O30"/>
    <mergeCell ref="P30:S30"/>
    <mergeCell ref="N31:O31"/>
    <mergeCell ref="G71:I71"/>
    <mergeCell ref="J71:L72"/>
    <mergeCell ref="M71:P72"/>
    <mergeCell ref="Q71:S71"/>
    <mergeCell ref="G72:I72"/>
    <mergeCell ref="A78:B79"/>
    <mergeCell ref="A36:D37"/>
    <mergeCell ref="E36:I37"/>
    <mergeCell ref="L73:S74"/>
    <mergeCell ref="A75:B76"/>
    <mergeCell ref="J75:K77"/>
    <mergeCell ref="L75:S77"/>
    <mergeCell ref="B52:E52"/>
    <mergeCell ref="F52:G52"/>
    <mergeCell ref="C73:I74"/>
    <mergeCell ref="A21:F21"/>
    <mergeCell ref="G21:M21"/>
    <mergeCell ref="N21:O21"/>
    <mergeCell ref="P21:Q21"/>
    <mergeCell ref="R21:S21"/>
    <mergeCell ref="A22:S22"/>
    <mergeCell ref="A24:B24"/>
    <mergeCell ref="C24:E24"/>
    <mergeCell ref="F24:H24"/>
    <mergeCell ref="I24:K24"/>
    <mergeCell ref="L24:O24"/>
    <mergeCell ref="P24:S24"/>
    <mergeCell ref="A23:B23"/>
    <mergeCell ref="C23:E23"/>
    <mergeCell ref="F23:H23"/>
    <mergeCell ref="I23:K23"/>
    <mergeCell ref="L23:O23"/>
    <mergeCell ref="P23:S23"/>
    <mergeCell ref="N47:N48"/>
    <mergeCell ref="O47:Q48"/>
    <mergeCell ref="G44:K44"/>
    <mergeCell ref="L44:O44"/>
    <mergeCell ref="A43:F44"/>
    <mergeCell ref="L43:O43"/>
    <mergeCell ref="P43:S43"/>
    <mergeCell ref="A47:K48"/>
    <mergeCell ref="L47:M48"/>
    <mergeCell ref="R47:S48"/>
    <mergeCell ref="G43:J43"/>
    <mergeCell ref="A70:I70"/>
    <mergeCell ref="J70:S70"/>
    <mergeCell ref="J54:K59"/>
    <mergeCell ref="A62:B63"/>
    <mergeCell ref="B54:E54"/>
    <mergeCell ref="F54:G54"/>
    <mergeCell ref="L54:S56"/>
    <mergeCell ref="L57:S59"/>
    <mergeCell ref="A55:E56"/>
    <mergeCell ref="A67:S67"/>
    <mergeCell ref="F55:G56"/>
    <mergeCell ref="H55:I56"/>
    <mergeCell ref="A58:I58"/>
    <mergeCell ref="A59:I59"/>
    <mergeCell ref="A60:S61"/>
    <mergeCell ref="J62:K63"/>
    <mergeCell ref="C64:I66"/>
    <mergeCell ref="A64:B66"/>
    <mergeCell ref="C62:I63"/>
    <mergeCell ref="A57:E57"/>
    <mergeCell ref="A68:S68"/>
    <mergeCell ref="A69:S69"/>
    <mergeCell ref="F57:G57"/>
    <mergeCell ref="H57:I57"/>
    <mergeCell ref="A85:S85"/>
    <mergeCell ref="A86:C87"/>
    <mergeCell ref="D86:D87"/>
    <mergeCell ref="E86:G87"/>
    <mergeCell ref="H86:K87"/>
    <mergeCell ref="L86:O87"/>
    <mergeCell ref="P86:S87"/>
    <mergeCell ref="A83:I83"/>
    <mergeCell ref="J83:S83"/>
    <mergeCell ref="J84:S84"/>
    <mergeCell ref="A84:I84"/>
    <mergeCell ref="A80:B81"/>
    <mergeCell ref="J80:K81"/>
    <mergeCell ref="L80:S82"/>
    <mergeCell ref="Q72:S72"/>
    <mergeCell ref="A73:B74"/>
    <mergeCell ref="J73:K74"/>
    <mergeCell ref="P52:S53"/>
    <mergeCell ref="J49:K53"/>
    <mergeCell ref="J78:K79"/>
    <mergeCell ref="L78:S79"/>
    <mergeCell ref="L52:O53"/>
    <mergeCell ref="A49:I49"/>
    <mergeCell ref="A50:E50"/>
    <mergeCell ref="F50:G50"/>
    <mergeCell ref="P51:S51"/>
    <mergeCell ref="L51:O51"/>
    <mergeCell ref="L49:S50"/>
    <mergeCell ref="B51:E51"/>
    <mergeCell ref="F51:G51"/>
    <mergeCell ref="L62:S63"/>
    <mergeCell ref="L64:S66"/>
    <mergeCell ref="J64:K66"/>
    <mergeCell ref="A71:C72"/>
    <mergeCell ref="D71:F72"/>
    <mergeCell ref="A11:B11"/>
    <mergeCell ref="C11:E11"/>
    <mergeCell ref="F11:H11"/>
    <mergeCell ref="I11:K11"/>
    <mergeCell ref="L11:O11"/>
    <mergeCell ref="P11:S11"/>
    <mergeCell ref="N20:O20"/>
    <mergeCell ref="P20:Q20"/>
    <mergeCell ref="R20:S20"/>
    <mergeCell ref="A19:B19"/>
    <mergeCell ref="C19:E19"/>
    <mergeCell ref="A12:B12"/>
    <mergeCell ref="C12:E12"/>
    <mergeCell ref="F12:H12"/>
    <mergeCell ref="I12:K12"/>
    <mergeCell ref="L12:O12"/>
    <mergeCell ref="P12:S12"/>
    <mergeCell ref="A14:H14"/>
    <mergeCell ref="I14:S14"/>
    <mergeCell ref="A13:H13"/>
    <mergeCell ref="I13:S13"/>
    <mergeCell ref="F19:H19"/>
    <mergeCell ref="I19:K19"/>
    <mergeCell ref="A2:D7"/>
    <mergeCell ref="E2:O3"/>
    <mergeCell ref="P2:S7"/>
    <mergeCell ref="E4:O5"/>
    <mergeCell ref="E6:G7"/>
    <mergeCell ref="H7:I7"/>
    <mergeCell ref="J7:K7"/>
    <mergeCell ref="H6:I6"/>
    <mergeCell ref="J6:K6"/>
    <mergeCell ref="L6:M6"/>
    <mergeCell ref="N6:O6"/>
    <mergeCell ref="L7:M7"/>
    <mergeCell ref="N7:O7"/>
    <mergeCell ref="R31:S31"/>
    <mergeCell ref="Q32:Q33"/>
    <mergeCell ref="Q34:Q35"/>
    <mergeCell ref="A17:S17"/>
    <mergeCell ref="A15:E15"/>
    <mergeCell ref="F15:G15"/>
    <mergeCell ref="A16:E16"/>
    <mergeCell ref="F16:G16"/>
    <mergeCell ref="A8:D9"/>
    <mergeCell ref="H8:I9"/>
    <mergeCell ref="M8:P9"/>
    <mergeCell ref="I15:J16"/>
    <mergeCell ref="K15:S16"/>
    <mergeCell ref="A10:S10"/>
    <mergeCell ref="L19:O19"/>
    <mergeCell ref="P19:S19"/>
    <mergeCell ref="A20:F20"/>
    <mergeCell ref="G20:M20"/>
    <mergeCell ref="A18:B18"/>
    <mergeCell ref="C18:E18"/>
    <mergeCell ref="F18:H18"/>
    <mergeCell ref="I18:K18"/>
    <mergeCell ref="L18:O18"/>
    <mergeCell ref="P18:S18"/>
    <mergeCell ref="L38:L39"/>
    <mergeCell ref="R32:S33"/>
    <mergeCell ref="R34:S35"/>
    <mergeCell ref="A34:D35"/>
    <mergeCell ref="E34:I35"/>
    <mergeCell ref="J34:K35"/>
    <mergeCell ref="N34:O35"/>
    <mergeCell ref="M32:M33"/>
    <mergeCell ref="M34:M35"/>
    <mergeCell ref="P32:P33"/>
    <mergeCell ref="P34:P35"/>
    <mergeCell ref="L32:L33"/>
    <mergeCell ref="L34:L35"/>
    <mergeCell ref="A32:D33"/>
    <mergeCell ref="E32:I33"/>
    <mergeCell ref="J32:K33"/>
    <mergeCell ref="L40:L41"/>
    <mergeCell ref="A42:I42"/>
    <mergeCell ref="J42:K42"/>
    <mergeCell ref="A38:D39"/>
    <mergeCell ref="E38:I39"/>
    <mergeCell ref="J38:K39"/>
    <mergeCell ref="N32:O33"/>
    <mergeCell ref="P36:P37"/>
    <mergeCell ref="P38:P39"/>
    <mergeCell ref="P40:P41"/>
    <mergeCell ref="L42:N42"/>
    <mergeCell ref="P42:R42"/>
    <mergeCell ref="N38:O39"/>
    <mergeCell ref="M36:M37"/>
    <mergeCell ref="M38:M39"/>
    <mergeCell ref="M40:M41"/>
    <mergeCell ref="N36:O37"/>
    <mergeCell ref="R36:S37"/>
    <mergeCell ref="N40:O41"/>
    <mergeCell ref="R40:S41"/>
    <mergeCell ref="Q36:Q37"/>
    <mergeCell ref="Q38:Q39"/>
    <mergeCell ref="Q40:Q41"/>
    <mergeCell ref="L36:L37"/>
  </mergeCells>
  <conditionalFormatting sqref="F55:G56">
    <cfRule type="containsText" dxfId="32" priority="11" operator="containsText" text="DEBE CALIFICAR LAS 4 COMPETENCIAS">
      <formula>NOT(ISERROR(SEARCH("DEBE CALIFICAR LAS 4 COMPETENCIAS",F55)))</formula>
    </cfRule>
  </conditionalFormatting>
  <conditionalFormatting sqref="H55:I56">
    <cfRule type="containsText" dxfId="31" priority="10" operator="containsText" text="DEBE CALIFICAR LAS 4 COMPETENCIAS">
      <formula>NOT(ISERROR(SEARCH("DEBE CALIFICAR LAS 4 COMPETENCIAS",H55)))</formula>
    </cfRule>
  </conditionalFormatting>
  <conditionalFormatting sqref="P44:S44">
    <cfRule type="containsText" dxfId="30" priority="9" operator="containsText" text="DEBE SER SUPERIOR A 90 DIAS">
      <formula>NOT(ISERROR(SEARCH("DEBE SER SUPERIOR A 90 DIAS",P44)))</formula>
    </cfRule>
  </conditionalFormatting>
  <conditionalFormatting sqref="H57:I57">
    <cfRule type="containsText" dxfId="29" priority="8" operator="containsText" text="DEBE SER SUPERIOR A 90 DIAS">
      <formula>NOT(ISERROR(SEARCH("DEBE SER SUPERIOR A 90 DIAS",H57)))</formula>
    </cfRule>
  </conditionalFormatting>
  <conditionalFormatting sqref="P52:S53">
    <cfRule type="containsText" dxfId="28" priority="7" operator="containsText" text="CALIFICACIÓN PARA PERIODOS SUPERIORES A 90 DIAS">
      <formula>NOT(ISERROR(SEARCH("CALIFICACIÓN PARA PERIODOS SUPERIORES A 90 DIAS",P52)))</formula>
    </cfRule>
  </conditionalFormatting>
  <conditionalFormatting sqref="J42:K42">
    <cfRule type="containsText" dxfId="27" priority="4" operator="containsText" text="MÍNIMO TRES (03) COMPROMISOS">
      <formula>NOT(ISERROR(SEARCH("MÍNIMO TRES (03) COMPROMISOS",J42)))</formula>
    </cfRule>
    <cfRule type="containsText" dxfId="26" priority="5" operator="containsText" text="MENOR">
      <formula>NOT(ISERROR(SEARCH("MENOR",J42)))</formula>
    </cfRule>
    <cfRule type="containsText" dxfId="25" priority="6" operator="containsText" text="MAYOR">
      <formula>NOT(ISERROR(SEARCH("MAYOR",J42)))</formula>
    </cfRule>
  </conditionalFormatting>
  <conditionalFormatting sqref="L44:O44">
    <cfRule type="containsText" dxfId="24" priority="3" operator="containsText" text="DEBE SER SUPERIOR A 30 DIAS">
      <formula>NOT(ISERROR(SEARCH("DEBE SER SUPERIOR A 30 DIAS",L44)))</formula>
    </cfRule>
  </conditionalFormatting>
  <conditionalFormatting sqref="F57:G57">
    <cfRule type="containsText" dxfId="23" priority="2" operator="containsText" text="DEBE SER SUPERIOR A 30 DIAS">
      <formula>NOT(ISERROR(SEARCH("DEBE SER SUPERIOR A 30 DIAS",F57)))</formula>
    </cfRule>
  </conditionalFormatting>
  <conditionalFormatting sqref="K43">
    <cfRule type="containsText" dxfId="22" priority="1" operator="containsText" text="No Aplica">
      <formula>NOT(ISERROR(SEARCH("No Aplica",K43)))</formula>
    </cfRule>
  </conditionalFormatting>
  <dataValidations count="4">
    <dataValidation type="whole" operator="greaterThan" allowBlank="1" showInputMessage="1" showErrorMessage="1" sqref="L43:O43" xr:uid="{00000000-0002-0000-0B00-000000000000}">
      <formula1>30</formula1>
    </dataValidation>
    <dataValidation type="decimal" allowBlank="1" showInputMessage="1" showErrorMessage="1" sqref="F51:G54" xr:uid="{00000000-0002-0000-0B00-000001000000}">
      <formula1>4</formula1>
      <formula2>10</formula2>
    </dataValidation>
    <dataValidation type="decimal" allowBlank="1" showInputMessage="1" showErrorMessage="1" sqref="M32:M41" xr:uid="{00000000-0002-0000-0B00-000002000000}">
      <formula1>0</formula1>
      <formula2>100</formula2>
    </dataValidation>
    <dataValidation type="decimal" allowBlank="1" showInputMessage="1" showErrorMessage="1" error="VALOR DEBE SER MENOR O IGUAL AL PESO DEL COMPROMISO" sqref="L32:L41" xr:uid="{00000000-0002-0000-0B00-000003000000}">
      <formula1>0</formula1>
      <formula2>J32</formula2>
    </dataValidation>
  </dataValidations>
  <hyperlinks>
    <hyperlink ref="P54:S59" location="'F. EVIDENCIAS'!A1" display="FORMATO DE EVIDENCIAS" xr:uid="{00000000-0004-0000-0B00-000000000000}"/>
    <hyperlink ref="J49:K53" location="'F4. CALF. COM. COMPORT.'!A1" display="F4. CALF. COM. COMPORT." xr:uid="{00000000-0004-0000-0B00-000001000000}"/>
    <hyperlink ref="J54:K59" location="'F7. PLAN DE MEJORAMIENTO'!A1" display="F7. PLAN DE MEJORAMIENTO" xr:uid="{00000000-0004-0000-0B00-000002000000}"/>
    <hyperlink ref="L54:S56" location="'F2. COMP. LAB Y COM COMPOR'!A1" display="F2. COMP. LAB Y COM COMPOR" xr:uid="{00000000-0004-0000-0B00-000003000000}"/>
    <hyperlink ref="L57:S59" location="'F3. EVIDENCIAS'!A1" display="F3. EVIDENCIAS" xr:uid="{00000000-0004-0000-0B00-000004000000}"/>
  </hyperlinks>
  <printOptions horizontalCentered="1"/>
  <pageMargins left="0.39370078740157483" right="0.39370078740157483" top="0.39370078740157483" bottom="0.39370078740157483" header="0.31496062992125984" footer="0.31496062992125984"/>
  <pageSetup scale="44" orientation="portrait" horizontalDpi="4294967294"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4000000}">
          <x14:formula1>
            <xm:f>Hoja4!$N$1:$N$102</xm:f>
          </x14:formula1>
          <xm:sqref>Q40 Q32 Q34 Q36 Q38</xm:sqref>
        </x14:dataValidation>
        <x14:dataValidation type="list" allowBlank="1" showInputMessage="1" showErrorMessage="1" xr:uid="{00000000-0002-0000-0B00-000005000000}">
          <x14:formula1>
            <xm:f>IF($A$69="SI",Hoja4!$D$3:$D$5,"")</xm:f>
          </x14:formula1>
          <xm:sqref>M71:P72 D71:F72</xm:sqref>
        </x14:dataValidation>
        <x14:dataValidation type="list" allowBlank="1" showInputMessage="1" showErrorMessage="1" xr:uid="{00000000-0002-0000-0B00-000006000000}">
          <x14:formula1>
            <xm:f>Hoja4!$S$2:$S$3</xm:f>
          </x14:formula1>
          <xm:sqref>D86:D87</xm:sqref>
        </x14:dataValidation>
        <x14:dataValidation type="list" allowBlank="1" showInputMessage="1" showErrorMessage="1" xr:uid="{00000000-0002-0000-0B00-000007000000}">
          <x14:formula1>
            <xm:f>Hoja4!$H$3:$H$14</xm:f>
          </x14:formula1>
          <xm:sqref>K9 F9 R9</xm:sqref>
        </x14:dataValidation>
        <x14:dataValidation type="list" allowBlank="1" showInputMessage="1" showErrorMessage="1" xr:uid="{00000000-0002-0000-0B00-000008000000}">
          <x14:formula1>
            <xm:f>Hoja4!$J$4:$J$27</xm:f>
          </x14:formula1>
          <xm:sqref>G9 L9 S9</xm:sqref>
        </x14:dataValidation>
        <x14:dataValidation type="list" allowBlank="1" showInputMessage="1" showErrorMessage="1" promptTitle="Dias" xr:uid="{00000000-0002-0000-0B00-000009000000}">
          <x14:formula1>
            <xm:f>Hoja4!$H$3:$H$33</xm:f>
          </x14:formula1>
          <xm:sqref>E9 J9 Q9</xm:sqref>
        </x14:dataValidation>
        <x14:dataValidation type="list" allowBlank="1" showInputMessage="1" showErrorMessage="1" xr:uid="{00000000-0002-0000-0B00-00000A000000}">
          <x14:formula1>
            <xm:f>Hoja4!$A$461:$A$464</xm:f>
          </x14:formula1>
          <xm:sqref>H51:H54</xm:sqref>
        </x14:dataValidation>
        <x14:dataValidation type="list" allowBlank="1" showInputMessage="1" showErrorMessage="1" xr:uid="{00000000-0002-0000-0B00-00000B000000}">
          <x14:formula1>
            <xm:f>Hoja4!$C$15:$C$16</xm:f>
          </x14:formula1>
          <xm:sqref>A69:S69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rgb="FFFFFFCC"/>
    <pageSetUpPr fitToPage="1"/>
  </sheetPr>
  <dimension ref="A1:XAV1602"/>
  <sheetViews>
    <sheetView showGridLines="0" topLeftCell="A19" zoomScale="85" zoomScaleNormal="85" workbookViewId="0">
      <selection activeCell="Q32" sqref="Q32:Q33"/>
    </sheetView>
  </sheetViews>
  <sheetFormatPr baseColWidth="10" defaultColWidth="0" defaultRowHeight="14.5" zeroHeight="1" x14ac:dyDescent="0.35"/>
  <cols>
    <col min="1" max="1" width="11.453125" customWidth="1"/>
    <col min="2" max="2" width="14" customWidth="1"/>
    <col min="3" max="4" width="11.453125" customWidth="1"/>
    <col min="5" max="5" width="12.54296875" customWidth="1"/>
    <col min="6" max="7" width="11.453125" customWidth="1"/>
    <col min="8" max="8" width="13.81640625" customWidth="1"/>
    <col min="9" max="9" width="13.453125" customWidth="1"/>
    <col min="10" max="10" width="11.54296875" customWidth="1"/>
    <col min="11" max="11" width="11.7265625" customWidth="1"/>
    <col min="12" max="12" width="18.453125" customWidth="1"/>
    <col min="13" max="13" width="19.26953125" customWidth="1"/>
    <col min="14" max="14" width="12" customWidth="1"/>
    <col min="15" max="15" width="10.81640625" customWidth="1"/>
    <col min="16" max="16" width="18.7265625" customWidth="1"/>
    <col min="17" max="17" width="20.26953125" customWidth="1"/>
    <col min="18" max="18" width="11.7265625" customWidth="1"/>
    <col min="19" max="19" width="11.453125" customWidth="1"/>
    <col min="20" max="20" width="0.81640625" customWidth="1"/>
    <col min="16273" max="16384" width="11.453125" hidden="1"/>
  </cols>
  <sheetData>
    <row r="1" spans="1:16272" ht="15" thickBot="1" x14ac:dyDescent="0.4"/>
    <row r="2" spans="1:16272" ht="25.5" customHeight="1" x14ac:dyDescent="0.35">
      <c r="A2" s="291"/>
      <c r="B2" s="292"/>
      <c r="C2" s="292"/>
      <c r="D2" s="292"/>
      <c r="E2" s="296" t="s">
        <v>616</v>
      </c>
      <c r="F2" s="296"/>
      <c r="G2" s="296"/>
      <c r="H2" s="296"/>
      <c r="I2" s="296"/>
      <c r="J2" s="296"/>
      <c r="K2" s="296"/>
      <c r="L2" s="296"/>
      <c r="M2" s="296"/>
      <c r="N2" s="296"/>
      <c r="O2" s="296"/>
      <c r="P2" s="298" t="s">
        <v>421</v>
      </c>
      <c r="Q2" s="299"/>
      <c r="R2" s="299"/>
      <c r="S2" s="300"/>
    </row>
    <row r="3" spans="1:16272" ht="15" customHeight="1" x14ac:dyDescent="0.35">
      <c r="A3" s="293"/>
      <c r="B3" s="294"/>
      <c r="C3" s="294"/>
      <c r="D3" s="294"/>
      <c r="E3" s="297"/>
      <c r="F3" s="297"/>
      <c r="G3" s="297"/>
      <c r="H3" s="297"/>
      <c r="I3" s="297"/>
      <c r="J3" s="297"/>
      <c r="K3" s="297"/>
      <c r="L3" s="297"/>
      <c r="M3" s="297"/>
      <c r="N3" s="297"/>
      <c r="O3" s="297"/>
      <c r="P3" s="301"/>
      <c r="Q3" s="301"/>
      <c r="R3" s="301"/>
      <c r="S3" s="302"/>
    </row>
    <row r="4" spans="1:16272" ht="10.5" customHeight="1" x14ac:dyDescent="0.35">
      <c r="A4" s="293"/>
      <c r="B4" s="294"/>
      <c r="C4" s="294"/>
      <c r="D4" s="294"/>
      <c r="E4" s="303" t="s">
        <v>641</v>
      </c>
      <c r="F4" s="303"/>
      <c r="G4" s="303"/>
      <c r="H4" s="303"/>
      <c r="I4" s="303"/>
      <c r="J4" s="303"/>
      <c r="K4" s="303"/>
      <c r="L4" s="303"/>
      <c r="M4" s="303"/>
      <c r="N4" s="303"/>
      <c r="O4" s="303"/>
      <c r="P4" s="301"/>
      <c r="Q4" s="301"/>
      <c r="R4" s="301"/>
      <c r="S4" s="302"/>
    </row>
    <row r="5" spans="1:16272" ht="12" customHeight="1" x14ac:dyDescent="0.35">
      <c r="A5" s="293"/>
      <c r="B5" s="294"/>
      <c r="C5" s="294"/>
      <c r="D5" s="294"/>
      <c r="E5" s="303"/>
      <c r="F5" s="303"/>
      <c r="G5" s="303"/>
      <c r="H5" s="303"/>
      <c r="I5" s="303"/>
      <c r="J5" s="303"/>
      <c r="K5" s="303"/>
      <c r="L5" s="303"/>
      <c r="M5" s="303"/>
      <c r="N5" s="303"/>
      <c r="O5" s="303"/>
      <c r="P5" s="301"/>
      <c r="Q5" s="301"/>
      <c r="R5" s="301"/>
      <c r="S5" s="302"/>
    </row>
    <row r="6" spans="1:16272" ht="15" customHeight="1" x14ac:dyDescent="0.35">
      <c r="A6" s="293"/>
      <c r="B6" s="294"/>
      <c r="C6" s="294"/>
      <c r="D6" s="294"/>
      <c r="E6" s="304" t="s">
        <v>53</v>
      </c>
      <c r="F6" s="304"/>
      <c r="G6" s="304"/>
      <c r="H6" s="305" t="s">
        <v>54</v>
      </c>
      <c r="I6" s="305"/>
      <c r="J6" s="307" t="s">
        <v>642</v>
      </c>
      <c r="K6" s="307"/>
      <c r="L6" s="305" t="s">
        <v>56</v>
      </c>
      <c r="M6" s="305"/>
      <c r="N6" s="307" t="s">
        <v>57</v>
      </c>
      <c r="O6" s="307"/>
      <c r="P6" s="301"/>
      <c r="Q6" s="301"/>
      <c r="R6" s="301"/>
      <c r="S6" s="302"/>
    </row>
    <row r="7" spans="1:16272" ht="15" customHeight="1" thickBot="1" x14ac:dyDescent="0.4">
      <c r="A7" s="293"/>
      <c r="B7" s="294"/>
      <c r="C7" s="294"/>
      <c r="D7" s="294"/>
      <c r="E7" s="304"/>
      <c r="F7" s="304"/>
      <c r="G7" s="304"/>
      <c r="H7" s="305" t="s">
        <v>58</v>
      </c>
      <c r="I7" s="305"/>
      <c r="J7" s="306">
        <v>42731</v>
      </c>
      <c r="K7" s="307"/>
      <c r="L7" s="305" t="s">
        <v>59</v>
      </c>
      <c r="M7" s="305"/>
      <c r="N7" s="525" t="s">
        <v>60</v>
      </c>
      <c r="O7" s="525"/>
      <c r="P7" s="301"/>
      <c r="Q7" s="301"/>
      <c r="R7" s="301"/>
      <c r="S7" s="302"/>
    </row>
    <row r="8" spans="1:16272" s="24" customFormat="1" ht="16" thickBot="1" x14ac:dyDescent="0.4">
      <c r="A8" s="322" t="s">
        <v>61</v>
      </c>
      <c r="B8" s="323"/>
      <c r="C8" s="323"/>
      <c r="D8" s="323"/>
      <c r="E8" s="225" t="s">
        <v>62</v>
      </c>
      <c r="F8" s="225" t="s">
        <v>63</v>
      </c>
      <c r="G8" s="225" t="s">
        <v>64</v>
      </c>
      <c r="H8" s="326" t="s">
        <v>65</v>
      </c>
      <c r="I8" s="327"/>
      <c r="J8" s="225" t="s">
        <v>62</v>
      </c>
      <c r="K8" s="225" t="s">
        <v>63</v>
      </c>
      <c r="L8" s="225" t="s">
        <v>64</v>
      </c>
      <c r="M8" s="328" t="s">
        <v>619</v>
      </c>
      <c r="N8" s="329"/>
      <c r="O8" s="329"/>
      <c r="P8" s="330"/>
      <c r="Q8" s="225" t="s">
        <v>62</v>
      </c>
      <c r="R8" s="225" t="s">
        <v>63</v>
      </c>
      <c r="S8" s="67" t="s">
        <v>64</v>
      </c>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row>
    <row r="9" spans="1:16272" s="24" customFormat="1" ht="16" thickBot="1" x14ac:dyDescent="0.4">
      <c r="A9" s="324"/>
      <c r="B9" s="325"/>
      <c r="C9" s="325"/>
      <c r="D9" s="325"/>
      <c r="E9" s="68"/>
      <c r="F9" s="68"/>
      <c r="G9" s="68"/>
      <c r="H9" s="326"/>
      <c r="I9" s="327"/>
      <c r="J9" s="68"/>
      <c r="K9" s="68"/>
      <c r="L9" s="68"/>
      <c r="M9" s="331"/>
      <c r="N9" s="332"/>
      <c r="O9" s="332"/>
      <c r="P9" s="333"/>
      <c r="Q9" s="68"/>
      <c r="R9" s="68"/>
      <c r="S9" s="69"/>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row>
    <row r="10" spans="1:16272" s="2" customFormat="1" ht="15.75" customHeight="1" thickBot="1" x14ac:dyDescent="0.4">
      <c r="A10" s="334" t="s">
        <v>67</v>
      </c>
      <c r="B10" s="335"/>
      <c r="C10" s="335"/>
      <c r="D10" s="335"/>
      <c r="E10" s="335"/>
      <c r="F10" s="335"/>
      <c r="G10" s="335"/>
      <c r="H10" s="335"/>
      <c r="I10" s="335"/>
      <c r="J10" s="335"/>
      <c r="K10" s="335"/>
      <c r="L10" s="335"/>
      <c r="M10" s="335"/>
      <c r="N10" s="335"/>
      <c r="O10" s="335"/>
      <c r="P10" s="335"/>
      <c r="Q10" s="335"/>
      <c r="R10" s="335"/>
      <c r="S10" s="336"/>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row>
    <row r="11" spans="1:16272" s="2" customFormat="1" ht="15.75" customHeight="1" thickBot="1" x14ac:dyDescent="0.4">
      <c r="A11" s="337" t="s">
        <v>68</v>
      </c>
      <c r="B11" s="338"/>
      <c r="C11" s="337" t="s">
        <v>69</v>
      </c>
      <c r="D11" s="339"/>
      <c r="E11" s="338"/>
      <c r="F11" s="337" t="s">
        <v>70</v>
      </c>
      <c r="G11" s="339"/>
      <c r="H11" s="338"/>
      <c r="I11" s="337" t="s">
        <v>71</v>
      </c>
      <c r="J11" s="339"/>
      <c r="K11" s="338"/>
      <c r="L11" s="337" t="s">
        <v>72</v>
      </c>
      <c r="M11" s="339"/>
      <c r="N11" s="339"/>
      <c r="O11" s="338"/>
      <c r="P11" s="337" t="s">
        <v>73</v>
      </c>
      <c r="Q11" s="339"/>
      <c r="R11" s="339"/>
      <c r="S11" s="338"/>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row>
    <row r="12" spans="1:16272" s="8" customFormat="1" thickBot="1" x14ac:dyDescent="0.4">
      <c r="A12" s="968" t="str">
        <f>'F2. COMP. LAB Y COM COMPOR'!A13:B13</f>
        <v>CEDULA DE CIUDADANIA</v>
      </c>
      <c r="B12" s="969"/>
      <c r="C12" s="1158">
        <f>'F2. COMP. LAB Y COM COMPOR'!C13:E13</f>
        <v>0</v>
      </c>
      <c r="D12" s="1159"/>
      <c r="E12" s="1160"/>
      <c r="F12" s="965">
        <f>'F2. COMP. LAB Y COM COMPOR'!F13:H13</f>
        <v>0</v>
      </c>
      <c r="G12" s="966"/>
      <c r="H12" s="967"/>
      <c r="I12" s="1163">
        <f>'F2. COMP. LAB Y COM COMPOR'!I13:K13</f>
        <v>0</v>
      </c>
      <c r="J12" s="1161"/>
      <c r="K12" s="1162"/>
      <c r="L12" s="1163">
        <f>'F2. COMP. LAB Y COM COMPOR'!L13:O13</f>
        <v>0</v>
      </c>
      <c r="M12" s="1161"/>
      <c r="N12" s="1161"/>
      <c r="O12" s="1162"/>
      <c r="P12" s="1163">
        <f>'F2. COMP. LAB Y COM COMPOR'!P13:S13</f>
        <v>0</v>
      </c>
      <c r="Q12" s="1161"/>
      <c r="R12" s="1161"/>
      <c r="S12" s="1162"/>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row>
    <row r="13" spans="1:16272" s="4" customFormat="1" thickBot="1" x14ac:dyDescent="0.4">
      <c r="A13" s="337" t="s">
        <v>74</v>
      </c>
      <c r="B13" s="339"/>
      <c r="C13" s="339"/>
      <c r="D13" s="339"/>
      <c r="E13" s="339"/>
      <c r="F13" s="339"/>
      <c r="G13" s="339"/>
      <c r="H13" s="339"/>
      <c r="I13" s="337" t="s">
        <v>75</v>
      </c>
      <c r="J13" s="339"/>
      <c r="K13" s="339"/>
      <c r="L13" s="339"/>
      <c r="M13" s="339"/>
      <c r="N13" s="339"/>
      <c r="O13" s="339"/>
      <c r="P13" s="339"/>
      <c r="Q13" s="339"/>
      <c r="R13" s="339"/>
      <c r="S13" s="338"/>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2"/>
      <c r="CH13" s="2"/>
      <c r="CI13" s="2"/>
      <c r="CJ13" s="2"/>
      <c r="CK13" s="2"/>
      <c r="CL13" s="2"/>
      <c r="CM13" s="2"/>
      <c r="CN13" s="2"/>
      <c r="CO13" s="2"/>
      <c r="CP13" s="2"/>
      <c r="CQ13" s="2"/>
      <c r="CR13" s="2"/>
      <c r="CS13" s="2"/>
      <c r="CT13" s="2"/>
      <c r="CU13" s="2"/>
      <c r="CV13" s="2"/>
    </row>
    <row r="14" spans="1:16272" s="27" customFormat="1" thickBot="1" x14ac:dyDescent="0.4">
      <c r="A14" s="965">
        <f>'F2. COMP. LAB Y COM COMPOR'!A15:H15</f>
        <v>0</v>
      </c>
      <c r="B14" s="966"/>
      <c r="C14" s="966"/>
      <c r="D14" s="966"/>
      <c r="E14" s="966"/>
      <c r="F14" s="1161"/>
      <c r="G14" s="1161"/>
      <c r="H14" s="966"/>
      <c r="I14" s="1182" t="str">
        <f>'F2. COMP. LAB Y COM COMPOR'!I15:S15</f>
        <v>ddd</v>
      </c>
      <c r="J14" s="1183"/>
      <c r="K14" s="1183"/>
      <c r="L14" s="1183"/>
      <c r="M14" s="1183"/>
      <c r="N14" s="1183"/>
      <c r="O14" s="1183"/>
      <c r="P14" s="1183"/>
      <c r="Q14" s="1183"/>
      <c r="R14" s="1183"/>
      <c r="S14" s="1184"/>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row>
    <row r="15" spans="1:16272" s="27" customFormat="1" ht="15.75" customHeight="1" thickBot="1" x14ac:dyDescent="0.4">
      <c r="A15" s="337" t="s">
        <v>76</v>
      </c>
      <c r="B15" s="339"/>
      <c r="C15" s="339"/>
      <c r="D15" s="339"/>
      <c r="E15" s="339"/>
      <c r="F15" s="337" t="s">
        <v>77</v>
      </c>
      <c r="G15" s="338"/>
      <c r="H15" s="221" t="s">
        <v>78</v>
      </c>
      <c r="I15" s="337" t="str">
        <f>'F2. COMP. LAB Y COM COMPOR'!I16</f>
        <v>Propósito del empleo:</v>
      </c>
      <c r="J15" s="339"/>
      <c r="K15" s="338"/>
      <c r="L15" s="1531">
        <f>'F2. COMP. LAB Y COM COMPOR'!J16</f>
        <v>0</v>
      </c>
      <c r="M15" s="1532"/>
      <c r="N15" s="1532"/>
      <c r="O15" s="1532"/>
      <c r="P15" s="1532"/>
      <c r="Q15" s="1532"/>
      <c r="R15" s="1532"/>
      <c r="S15" s="1533"/>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row>
    <row r="16" spans="1:16272" s="28" customFormat="1" thickBot="1" x14ac:dyDescent="0.4">
      <c r="A16" s="962" t="str">
        <f>'F2. COMP. LAB Y COM COMPOR'!A17:E17</f>
        <v>DIRECTIVO</v>
      </c>
      <c r="B16" s="963"/>
      <c r="C16" s="963"/>
      <c r="D16" s="963"/>
      <c r="E16" s="963"/>
      <c r="F16" s="962">
        <f>'F2. COMP. LAB Y COM COMPOR'!F17:G17</f>
        <v>0</v>
      </c>
      <c r="G16" s="964"/>
      <c r="H16" s="238">
        <f>'F2. COMP. LAB Y COM COMPOR'!H17</f>
        <v>0</v>
      </c>
      <c r="I16" s="316"/>
      <c r="J16" s="317"/>
      <c r="K16" s="318"/>
      <c r="L16" s="965"/>
      <c r="M16" s="966"/>
      <c r="N16" s="966"/>
      <c r="O16" s="966"/>
      <c r="P16" s="966"/>
      <c r="Q16" s="966"/>
      <c r="R16" s="966"/>
      <c r="S16" s="967"/>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row>
    <row r="17" spans="1:100" s="2" customFormat="1" ht="18.5" thickBot="1" x14ac:dyDescent="0.4">
      <c r="A17" s="334" t="s">
        <v>79</v>
      </c>
      <c r="B17" s="335"/>
      <c r="C17" s="335"/>
      <c r="D17" s="335"/>
      <c r="E17" s="335"/>
      <c r="F17" s="343"/>
      <c r="G17" s="343"/>
      <c r="H17" s="335"/>
      <c r="I17" s="335"/>
      <c r="J17" s="335"/>
      <c r="K17" s="335"/>
      <c r="L17" s="335"/>
      <c r="M17" s="335"/>
      <c r="N17" s="335"/>
      <c r="O17" s="335"/>
      <c r="P17" s="335"/>
      <c r="Q17" s="335"/>
      <c r="R17" s="335"/>
      <c r="S17" s="336"/>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row>
    <row r="18" spans="1:100" s="2" customFormat="1" thickBot="1" x14ac:dyDescent="0.4">
      <c r="A18" s="337" t="s">
        <v>80</v>
      </c>
      <c r="B18" s="338"/>
      <c r="C18" s="337" t="s">
        <v>69</v>
      </c>
      <c r="D18" s="339"/>
      <c r="E18" s="338"/>
      <c r="F18" s="337" t="s">
        <v>70</v>
      </c>
      <c r="G18" s="339"/>
      <c r="H18" s="338"/>
      <c r="I18" s="337" t="s">
        <v>71</v>
      </c>
      <c r="J18" s="339"/>
      <c r="K18" s="338"/>
      <c r="L18" s="337" t="s">
        <v>72</v>
      </c>
      <c r="M18" s="339"/>
      <c r="N18" s="339"/>
      <c r="O18" s="338"/>
      <c r="P18" s="337" t="s">
        <v>73</v>
      </c>
      <c r="Q18" s="339"/>
      <c r="R18" s="339"/>
      <c r="S18" s="338"/>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row>
    <row r="19" spans="1:100" s="8" customFormat="1" thickBot="1" x14ac:dyDescent="0.4">
      <c r="A19" s="974" t="str">
        <f>'F2. COMP. LAB Y COM COMPOR'!A20:B20</f>
        <v>CEDULA DE CIUDADANIA</v>
      </c>
      <c r="B19" s="976"/>
      <c r="C19" s="1359">
        <f>'F2. COMP. LAB Y COM COMPOR'!C20:E20</f>
        <v>0</v>
      </c>
      <c r="D19" s="1360"/>
      <c r="E19" s="1361"/>
      <c r="F19" s="1163">
        <f>'F2. COMP. LAB Y COM COMPOR'!F20:H20</f>
        <v>0</v>
      </c>
      <c r="G19" s="1161"/>
      <c r="H19" s="1162"/>
      <c r="I19" s="1163" t="str">
        <f>'F2. COMP. LAB Y COM COMPOR'!I20:K20</f>
        <v xml:space="preserve">  </v>
      </c>
      <c r="J19" s="1161"/>
      <c r="K19" s="1162"/>
      <c r="L19" s="1163">
        <f>'F2. COMP. LAB Y COM COMPOR'!L20:O20</f>
        <v>0</v>
      </c>
      <c r="M19" s="1161"/>
      <c r="N19" s="1161"/>
      <c r="O19" s="1162"/>
      <c r="P19" s="965" t="str">
        <f>'F2. COMP. LAB Y COM COMPOR'!P20:S20</f>
        <v xml:space="preserve">  </v>
      </c>
      <c r="Q19" s="966"/>
      <c r="R19" s="966"/>
      <c r="S19" s="967"/>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row>
    <row r="20" spans="1:100" s="4" customFormat="1" thickBot="1" x14ac:dyDescent="0.4">
      <c r="A20" s="337" t="s">
        <v>81</v>
      </c>
      <c r="B20" s="339"/>
      <c r="C20" s="339"/>
      <c r="D20" s="339"/>
      <c r="E20" s="339"/>
      <c r="F20" s="338"/>
      <c r="G20" s="337" t="s">
        <v>75</v>
      </c>
      <c r="H20" s="339"/>
      <c r="I20" s="339"/>
      <c r="J20" s="339"/>
      <c r="K20" s="339"/>
      <c r="L20" s="339"/>
      <c r="M20" s="338"/>
      <c r="N20" s="339" t="s">
        <v>77</v>
      </c>
      <c r="O20" s="338"/>
      <c r="P20" s="339" t="s">
        <v>78</v>
      </c>
      <c r="Q20" s="338"/>
      <c r="R20" s="337" t="s">
        <v>76</v>
      </c>
      <c r="S20" s="338"/>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row>
    <row r="21" spans="1:100" s="2" customFormat="1" ht="30" customHeight="1" thickBot="1" x14ac:dyDescent="0.4">
      <c r="A21" s="1189">
        <f>'F2. COMP. LAB Y COM COMPOR'!A22:F22</f>
        <v>0</v>
      </c>
      <c r="B21" s="1534"/>
      <c r="C21" s="1534"/>
      <c r="D21" s="1534"/>
      <c r="E21" s="1534"/>
      <c r="F21" s="1190"/>
      <c r="G21" s="1163">
        <f>'F2. COMP. LAB Y COM COMPOR'!G22:M22</f>
        <v>0</v>
      </c>
      <c r="H21" s="1161"/>
      <c r="I21" s="1161"/>
      <c r="J21" s="1161"/>
      <c r="K21" s="1161"/>
      <c r="L21" s="1161"/>
      <c r="M21" s="1162"/>
      <c r="N21" s="1189">
        <f>'F2. COMP. LAB Y COM COMPOR'!N22:O22</f>
        <v>0</v>
      </c>
      <c r="O21" s="1190"/>
      <c r="P21" s="1189">
        <f>'F2. COMP. LAB Y COM COMPOR'!P22:Q22</f>
        <v>0</v>
      </c>
      <c r="Q21" s="1190"/>
      <c r="R21" s="1163">
        <f>'F2. COMP. LAB Y COM COMPOR'!R22:S22</f>
        <v>0</v>
      </c>
      <c r="S21" s="1162"/>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row>
    <row r="22" spans="1:100" s="2" customFormat="1" ht="18.5" thickBot="1" x14ac:dyDescent="0.4">
      <c r="A22" s="334" t="s">
        <v>82</v>
      </c>
      <c r="B22" s="335"/>
      <c r="C22" s="335"/>
      <c r="D22" s="335"/>
      <c r="E22" s="335"/>
      <c r="F22" s="335"/>
      <c r="G22" s="335"/>
      <c r="H22" s="335"/>
      <c r="I22" s="335"/>
      <c r="J22" s="335"/>
      <c r="K22" s="335"/>
      <c r="L22" s="335"/>
      <c r="M22" s="335"/>
      <c r="N22" s="335"/>
      <c r="O22" s="335"/>
      <c r="P22" s="335"/>
      <c r="Q22" s="335"/>
      <c r="R22" s="335"/>
      <c r="S22" s="336"/>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row>
    <row r="23" spans="1:100" s="2" customFormat="1" ht="15.75" customHeight="1" x14ac:dyDescent="0.35">
      <c r="A23" s="337" t="s">
        <v>80</v>
      </c>
      <c r="B23" s="338"/>
      <c r="C23" s="337" t="s">
        <v>69</v>
      </c>
      <c r="D23" s="339"/>
      <c r="E23" s="338"/>
      <c r="F23" s="337" t="s">
        <v>70</v>
      </c>
      <c r="G23" s="339"/>
      <c r="H23" s="338"/>
      <c r="I23" s="337" t="s">
        <v>71</v>
      </c>
      <c r="J23" s="339"/>
      <c r="K23" s="338"/>
      <c r="L23" s="337" t="s">
        <v>72</v>
      </c>
      <c r="M23" s="339"/>
      <c r="N23" s="339"/>
      <c r="O23" s="338"/>
      <c r="P23" s="337" t="s">
        <v>73</v>
      </c>
      <c r="Q23" s="339"/>
      <c r="R23" s="339"/>
      <c r="S23" s="338"/>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row>
    <row r="24" spans="1:100" s="2" customFormat="1" thickBot="1" x14ac:dyDescent="0.4">
      <c r="A24" s="968" t="str">
        <f>'F2. COMP. LAB Y COM COMPOR'!A26:B26</f>
        <v>CEDULA DE CIUDADANIA</v>
      </c>
      <c r="B24" s="969"/>
      <c r="C24" s="1158" t="str">
        <f>IF('F2. COMP. LAB Y COM COMPOR'!R24="NO","NO REQUERIDO",'F2. COMP. LAB Y COM COMPOR'!C26:E26)</f>
        <v>NO REQUERIDO</v>
      </c>
      <c r="D24" s="966"/>
      <c r="E24" s="967"/>
      <c r="F24" s="965" t="str">
        <f>IF('F2. COMP. LAB Y COM COMPOR'!R24="NO","NO REQUERIDO",'F2. COMP. LAB Y COM COMPOR'!F26:H26)</f>
        <v>NO REQUERIDO</v>
      </c>
      <c r="G24" s="1161"/>
      <c r="H24" s="1162"/>
      <c r="I24" s="1163" t="str">
        <f>IF('F2. COMP. LAB Y COM COMPOR'!R24="NO","NO REQUERIDO",'F2. COMP. LAB Y COM COMPOR'!I26:K26)</f>
        <v>NO REQUERIDO</v>
      </c>
      <c r="J24" s="1161"/>
      <c r="K24" s="1162"/>
      <c r="L24" s="1163" t="str">
        <f>IF('F2. COMP. LAB Y COM COMPOR'!R24="NO","NO REQUERIDO",'F2. COMP. LAB Y COM COMPOR'!L26:O26)</f>
        <v>NO REQUERIDO</v>
      </c>
      <c r="M24" s="1161"/>
      <c r="N24" s="1161"/>
      <c r="O24" s="1162"/>
      <c r="P24" s="965" t="str">
        <f>IF('F2. COMP. LAB Y COM COMPOR'!R24="NO","NO REQUERIDO",'F2. COMP. LAB Y COM COMPOR'!P26:S26)</f>
        <v>NO REQUERIDO</v>
      </c>
      <c r="Q24" s="966"/>
      <c r="R24" s="966"/>
      <c r="S24" s="967"/>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row>
    <row r="25" spans="1:100" s="2" customFormat="1" ht="14" x14ac:dyDescent="0.35">
      <c r="A25" s="355" t="s">
        <v>83</v>
      </c>
      <c r="B25" s="356"/>
      <c r="C25" s="356"/>
      <c r="D25" s="356"/>
      <c r="E25" s="356"/>
      <c r="F25" s="356"/>
      <c r="G25" s="337" t="s">
        <v>75</v>
      </c>
      <c r="H25" s="339"/>
      <c r="I25" s="339"/>
      <c r="J25" s="339"/>
      <c r="K25" s="339"/>
      <c r="L25" s="339"/>
      <c r="M25" s="338"/>
      <c r="N25" s="339" t="s">
        <v>77</v>
      </c>
      <c r="O25" s="338"/>
      <c r="P25" s="339" t="s">
        <v>78</v>
      </c>
      <c r="Q25" s="338"/>
      <c r="R25" s="337" t="s">
        <v>76</v>
      </c>
      <c r="S25" s="338"/>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row>
    <row r="26" spans="1:100" s="2" customFormat="1" thickBot="1" x14ac:dyDescent="0.4">
      <c r="A26" s="1163" t="str">
        <f>IF('F2. COMP. LAB Y COM COMPOR'!R24="NO","NO REQUERIDO",'F2. COMP. LAB Y COM COMPOR'!A28:F28)</f>
        <v>NO REQUERIDO</v>
      </c>
      <c r="B26" s="1161"/>
      <c r="C26" s="1161"/>
      <c r="D26" s="1161"/>
      <c r="E26" s="1161"/>
      <c r="F26" s="1161"/>
      <c r="G26" s="965" t="str">
        <f>IF('F2. COMP. LAB Y COM COMPOR'!R24="NO","NO REQUERIDO",'F2. COMP. LAB Y COM COMPOR'!G28:M28)</f>
        <v>NO REQUERIDO</v>
      </c>
      <c r="H26" s="966"/>
      <c r="I26" s="966"/>
      <c r="J26" s="966"/>
      <c r="K26" s="966"/>
      <c r="L26" s="966"/>
      <c r="M26" s="967"/>
      <c r="N26" s="962" t="str">
        <f>IF('F2. COMP. LAB Y COM COMPOR'!R24="NO","NO REQUERIDO",'F2. COMP. LAB Y COM COMPOR'!N28:O28)</f>
        <v>NO REQUERIDO</v>
      </c>
      <c r="O26" s="964"/>
      <c r="P26" s="1189" t="str">
        <f>IF('F2. COMP. LAB Y COM COMPOR'!R24="NO","NO REQUERIDO",'F2. COMP. LAB Y COM COMPOR'!P28:Q28)</f>
        <v>NO REQUERIDO</v>
      </c>
      <c r="Q26" s="1190"/>
      <c r="R26" s="1163" t="str">
        <f>IF('F2. COMP. LAB Y COM COMPOR'!R24="NO","NO REQUERIDO",'F2. COMP. LAB Y COM COMPOR'!R28:S28)</f>
        <v>NO REQUERIDO</v>
      </c>
      <c r="S26" s="1162"/>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row>
    <row r="27" spans="1:100" ht="18.5" thickBot="1" x14ac:dyDescent="0.4">
      <c r="A27" s="1539" t="s">
        <v>84</v>
      </c>
      <c r="B27" s="1540"/>
      <c r="C27" s="1540"/>
      <c r="D27" s="1540"/>
      <c r="E27" s="1540"/>
      <c r="F27" s="1540"/>
      <c r="G27" s="1540"/>
      <c r="H27" s="1540"/>
      <c r="I27" s="1540"/>
      <c r="J27" s="1540"/>
      <c r="K27" s="1540"/>
      <c r="L27" s="1540"/>
      <c r="M27" s="1540"/>
      <c r="N27" s="1540"/>
      <c r="O27" s="1540"/>
      <c r="P27" s="1540"/>
      <c r="Q27" s="1540"/>
      <c r="R27" s="1540"/>
      <c r="S27" s="154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row>
    <row r="28" spans="1:100" ht="12" customHeight="1" x14ac:dyDescent="0.35">
      <c r="A28" s="383" t="s">
        <v>643</v>
      </c>
      <c r="B28" s="384"/>
      <c r="C28" s="384"/>
      <c r="D28" s="385"/>
      <c r="E28" s="390" t="s">
        <v>86</v>
      </c>
      <c r="F28" s="384"/>
      <c r="G28" s="384"/>
      <c r="H28" s="384"/>
      <c r="I28" s="385"/>
      <c r="J28" s="390" t="s">
        <v>437</v>
      </c>
      <c r="K28" s="385"/>
      <c r="L28" s="1242" t="s">
        <v>89</v>
      </c>
      <c r="M28" s="1243"/>
      <c r="N28" s="1243"/>
      <c r="O28" s="1243"/>
      <c r="P28" s="1243"/>
      <c r="Q28" s="1243"/>
      <c r="R28" s="1243"/>
      <c r="S28" s="1542"/>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row>
    <row r="29" spans="1:100" ht="9" customHeight="1" x14ac:dyDescent="0.35">
      <c r="A29" s="383"/>
      <c r="B29" s="384"/>
      <c r="C29" s="384"/>
      <c r="D29" s="385"/>
      <c r="E29" s="390"/>
      <c r="F29" s="384"/>
      <c r="G29" s="384"/>
      <c r="H29" s="384"/>
      <c r="I29" s="385"/>
      <c r="J29" s="390"/>
      <c r="K29" s="385"/>
      <c r="L29" s="395"/>
      <c r="M29" s="396"/>
      <c r="N29" s="396"/>
      <c r="O29" s="396"/>
      <c r="P29" s="396"/>
      <c r="Q29" s="396"/>
      <c r="R29" s="396"/>
      <c r="S29" s="397"/>
    </row>
    <row r="30" spans="1:100" ht="23.25" customHeight="1" x14ac:dyDescent="0.35">
      <c r="A30" s="383"/>
      <c r="B30" s="384"/>
      <c r="C30" s="384"/>
      <c r="D30" s="385"/>
      <c r="E30" s="390"/>
      <c r="F30" s="384"/>
      <c r="G30" s="384"/>
      <c r="H30" s="384"/>
      <c r="I30" s="385"/>
      <c r="J30" s="390"/>
      <c r="K30" s="385"/>
      <c r="L30" s="398" t="s">
        <v>644</v>
      </c>
      <c r="M30" s="398"/>
      <c r="N30" s="398"/>
      <c r="O30" s="398"/>
      <c r="P30" s="398" t="s">
        <v>621</v>
      </c>
      <c r="Q30" s="398"/>
      <c r="R30" s="398"/>
      <c r="S30" s="399"/>
    </row>
    <row r="31" spans="1:100" ht="44.25" customHeight="1" x14ac:dyDescent="0.35">
      <c r="A31" s="386"/>
      <c r="B31" s="387"/>
      <c r="C31" s="387"/>
      <c r="D31" s="388"/>
      <c r="E31" s="391"/>
      <c r="F31" s="387"/>
      <c r="G31" s="387"/>
      <c r="H31" s="387"/>
      <c r="I31" s="388"/>
      <c r="J31" s="391"/>
      <c r="K31" s="388"/>
      <c r="L31" s="178" t="s">
        <v>622</v>
      </c>
      <c r="M31" s="204" t="s">
        <v>93</v>
      </c>
      <c r="N31" s="360" t="s">
        <v>623</v>
      </c>
      <c r="O31" s="400"/>
      <c r="P31" s="178" t="s">
        <v>624</v>
      </c>
      <c r="Q31" s="204" t="s">
        <v>93</v>
      </c>
      <c r="R31" s="360" t="s">
        <v>623</v>
      </c>
      <c r="S31" s="400"/>
    </row>
    <row r="32" spans="1:100" ht="23.25" customHeight="1" x14ac:dyDescent="0.35">
      <c r="A32" s="362">
        <f>'F2. COMP. LAB Y COM COMPOR'!A37</f>
        <v>0</v>
      </c>
      <c r="B32" s="363"/>
      <c r="C32" s="363"/>
      <c r="D32" s="364"/>
      <c r="E32" s="368">
        <f>'F2. COMP. LAB Y COM COMPOR'!H37</f>
        <v>0</v>
      </c>
      <c r="F32" s="363"/>
      <c r="G32" s="363"/>
      <c r="H32" s="363"/>
      <c r="I32" s="364"/>
      <c r="J32" s="1535" t="str">
        <f>'F2. COMP. LAB Y COM COMPOR'!S37</f>
        <v/>
      </c>
      <c r="K32" s="1536"/>
      <c r="L32" s="1381"/>
      <c r="M32" s="1397"/>
      <c r="N32" s="1392">
        <f>IFERROR(($M32*L32),0)</f>
        <v>0</v>
      </c>
      <c r="O32" s="1393"/>
      <c r="P32" s="401">
        <f>IFERROR((J32-L32),0)</f>
        <v>0</v>
      </c>
      <c r="Q32" s="403"/>
      <c r="R32" s="1392">
        <f>IFERROR(($Q32*P32),0)</f>
        <v>0</v>
      </c>
      <c r="S32" s="1393"/>
    </row>
    <row r="33" spans="1:23" ht="18.75" customHeight="1" x14ac:dyDescent="0.35">
      <c r="A33" s="365"/>
      <c r="B33" s="366"/>
      <c r="C33" s="366"/>
      <c r="D33" s="367"/>
      <c r="E33" s="369"/>
      <c r="F33" s="366"/>
      <c r="G33" s="366"/>
      <c r="H33" s="366"/>
      <c r="I33" s="367"/>
      <c r="J33" s="1537"/>
      <c r="K33" s="1538"/>
      <c r="L33" s="1382"/>
      <c r="M33" s="1398"/>
      <c r="N33" s="1394"/>
      <c r="O33" s="1395"/>
      <c r="P33" s="402"/>
      <c r="Q33" s="404"/>
      <c r="R33" s="1394"/>
      <c r="S33" s="1395"/>
    </row>
    <row r="34" spans="1:23" ht="24" customHeight="1" x14ac:dyDescent="0.35">
      <c r="A34" s="411">
        <f>'F2. COMP. LAB Y COM COMPOR'!A39</f>
        <v>0</v>
      </c>
      <c r="B34" s="412"/>
      <c r="C34" s="412"/>
      <c r="D34" s="412"/>
      <c r="E34" s="412">
        <f>'F2. COMP. LAB Y COM COMPOR'!H39</f>
        <v>0</v>
      </c>
      <c r="F34" s="412"/>
      <c r="G34" s="412"/>
      <c r="H34" s="412"/>
      <c r="I34" s="412"/>
      <c r="J34" s="1535" t="str">
        <f>'F2. COMP. LAB Y COM COMPOR'!S39</f>
        <v/>
      </c>
      <c r="K34" s="1536"/>
      <c r="L34" s="1381"/>
      <c r="M34" s="1397"/>
      <c r="N34" s="1392">
        <f t="shared" ref="N34" si="0">IFERROR(($M34*L34),0)</f>
        <v>0</v>
      </c>
      <c r="O34" s="1393"/>
      <c r="P34" s="401">
        <f t="shared" ref="P34" si="1">IFERROR((J34-L34),0)</f>
        <v>0</v>
      </c>
      <c r="Q34" s="403"/>
      <c r="R34" s="1392">
        <f t="shared" ref="R34" si="2">IFERROR(($Q34*P34),0)</f>
        <v>0</v>
      </c>
      <c r="S34" s="1393"/>
    </row>
    <row r="35" spans="1:23" ht="29.25" customHeight="1" x14ac:dyDescent="0.35">
      <c r="A35" s="411"/>
      <c r="B35" s="412"/>
      <c r="C35" s="412"/>
      <c r="D35" s="412"/>
      <c r="E35" s="412"/>
      <c r="F35" s="412"/>
      <c r="G35" s="412"/>
      <c r="H35" s="412"/>
      <c r="I35" s="412"/>
      <c r="J35" s="1537"/>
      <c r="K35" s="1538"/>
      <c r="L35" s="1382"/>
      <c r="M35" s="1398"/>
      <c r="N35" s="1394"/>
      <c r="O35" s="1395"/>
      <c r="P35" s="402"/>
      <c r="Q35" s="404"/>
      <c r="R35" s="1394"/>
      <c r="S35" s="1395"/>
    </row>
    <row r="36" spans="1:23" ht="23.25" customHeight="1" x14ac:dyDescent="0.35">
      <c r="A36" s="411">
        <f>'F2. COMP. LAB Y COM COMPOR'!A41</f>
        <v>0</v>
      </c>
      <c r="B36" s="412"/>
      <c r="C36" s="412"/>
      <c r="D36" s="412"/>
      <c r="E36" s="412">
        <f>'F2. COMP. LAB Y COM COMPOR'!H41</f>
        <v>0</v>
      </c>
      <c r="F36" s="412"/>
      <c r="G36" s="412"/>
      <c r="H36" s="412"/>
      <c r="I36" s="412"/>
      <c r="J36" s="1535" t="str">
        <f>'F2. COMP. LAB Y COM COMPOR'!S41</f>
        <v/>
      </c>
      <c r="K36" s="1536"/>
      <c r="L36" s="1381"/>
      <c r="M36" s="1397"/>
      <c r="N36" s="1392">
        <f t="shared" ref="N36" si="3">IFERROR(($M36*L36),0)</f>
        <v>0</v>
      </c>
      <c r="O36" s="1393"/>
      <c r="P36" s="401">
        <f t="shared" ref="P36" si="4">IFERROR((J36-L36),0)</f>
        <v>0</v>
      </c>
      <c r="Q36" s="403"/>
      <c r="R36" s="1392">
        <f t="shared" ref="R36" si="5">IFERROR(($Q36*P36),0)</f>
        <v>0</v>
      </c>
      <c r="S36" s="1393"/>
    </row>
    <row r="37" spans="1:23" ht="23.25" customHeight="1" x14ac:dyDescent="0.35">
      <c r="A37" s="411"/>
      <c r="B37" s="412"/>
      <c r="C37" s="412"/>
      <c r="D37" s="412"/>
      <c r="E37" s="412"/>
      <c r="F37" s="412"/>
      <c r="G37" s="412"/>
      <c r="H37" s="412"/>
      <c r="I37" s="412"/>
      <c r="J37" s="1537"/>
      <c r="K37" s="1538"/>
      <c r="L37" s="1382"/>
      <c r="M37" s="1398"/>
      <c r="N37" s="1394"/>
      <c r="O37" s="1395"/>
      <c r="P37" s="402"/>
      <c r="Q37" s="404"/>
      <c r="R37" s="1394"/>
      <c r="S37" s="1395"/>
    </row>
    <row r="38" spans="1:23" ht="27" customHeight="1" x14ac:dyDescent="0.35">
      <c r="A38" s="411">
        <f>'F2. COMP. LAB Y COM COMPOR'!A43</f>
        <v>0</v>
      </c>
      <c r="B38" s="412"/>
      <c r="C38" s="412"/>
      <c r="D38" s="412"/>
      <c r="E38" s="412">
        <f>'F2. COMP. LAB Y COM COMPOR'!H43</f>
        <v>0</v>
      </c>
      <c r="F38" s="412"/>
      <c r="G38" s="412"/>
      <c r="H38" s="412"/>
      <c r="I38" s="412"/>
      <c r="J38" s="1535" t="str">
        <f>'F2. COMP. LAB Y COM COMPOR'!S43</f>
        <v/>
      </c>
      <c r="K38" s="1536"/>
      <c r="L38" s="1381"/>
      <c r="M38" s="1397"/>
      <c r="N38" s="1392">
        <f t="shared" ref="N38" si="6">IFERROR(($M38*L38),0)</f>
        <v>0</v>
      </c>
      <c r="O38" s="1393"/>
      <c r="P38" s="401">
        <f t="shared" ref="P38" si="7">IFERROR((J38-L38),0)</f>
        <v>0</v>
      </c>
      <c r="Q38" s="403"/>
      <c r="R38" s="1392">
        <f t="shared" ref="R38" si="8">IFERROR(($Q38*P38),0)</f>
        <v>0</v>
      </c>
      <c r="S38" s="1393"/>
    </row>
    <row r="39" spans="1:23" ht="17.25" customHeight="1" x14ac:dyDescent="0.35">
      <c r="A39" s="411"/>
      <c r="B39" s="412"/>
      <c r="C39" s="412"/>
      <c r="D39" s="412"/>
      <c r="E39" s="412"/>
      <c r="F39" s="412"/>
      <c r="G39" s="412"/>
      <c r="H39" s="412"/>
      <c r="I39" s="412"/>
      <c r="J39" s="1537"/>
      <c r="K39" s="1538"/>
      <c r="L39" s="1382"/>
      <c r="M39" s="1398"/>
      <c r="N39" s="1394"/>
      <c r="O39" s="1395"/>
      <c r="P39" s="402"/>
      <c r="Q39" s="404"/>
      <c r="R39" s="1394"/>
      <c r="S39" s="1395"/>
    </row>
    <row r="40" spans="1:23" ht="21" customHeight="1" x14ac:dyDescent="0.35">
      <c r="A40" s="362">
        <f>'F2. COMP. LAB Y COM COMPOR'!A45</f>
        <v>0</v>
      </c>
      <c r="B40" s="363"/>
      <c r="C40" s="363"/>
      <c r="D40" s="364"/>
      <c r="E40" s="368">
        <f>'F2. COMP. LAB Y COM COMPOR'!H45</f>
        <v>0</v>
      </c>
      <c r="F40" s="363"/>
      <c r="G40" s="363"/>
      <c r="H40" s="363"/>
      <c r="I40" s="364"/>
      <c r="J40" s="1535" t="str">
        <f>'F2. COMP. LAB Y COM COMPOR'!S45</f>
        <v/>
      </c>
      <c r="K40" s="1536"/>
      <c r="L40" s="1381"/>
      <c r="M40" s="1397"/>
      <c r="N40" s="1392">
        <f t="shared" ref="N40" si="9">IFERROR(($M40*L40),0)</f>
        <v>0</v>
      </c>
      <c r="O40" s="1393"/>
      <c r="P40" s="401">
        <f t="shared" ref="P40" si="10">IFERROR((J40-L40),0)</f>
        <v>0</v>
      </c>
      <c r="Q40" s="1399"/>
      <c r="R40" s="1392">
        <f t="shared" ref="R40" si="11">IFERROR(($Q40*P40),0)</f>
        <v>0</v>
      </c>
      <c r="S40" s="1393"/>
    </row>
    <row r="41" spans="1:23" ht="19.5" customHeight="1" x14ac:dyDescent="0.35">
      <c r="A41" s="365"/>
      <c r="B41" s="366"/>
      <c r="C41" s="366"/>
      <c r="D41" s="367"/>
      <c r="E41" s="369"/>
      <c r="F41" s="366"/>
      <c r="G41" s="366"/>
      <c r="H41" s="366"/>
      <c r="I41" s="367"/>
      <c r="J41" s="1537"/>
      <c r="K41" s="1538"/>
      <c r="L41" s="1382"/>
      <c r="M41" s="1398"/>
      <c r="N41" s="1394"/>
      <c r="O41" s="1395"/>
      <c r="P41" s="402"/>
      <c r="Q41" s="1400"/>
      <c r="R41" s="1394"/>
      <c r="S41" s="1395"/>
      <c r="V41" s="60"/>
      <c r="W41" s="59"/>
    </row>
    <row r="42" spans="1:23" ht="55.5" customHeight="1" thickBot="1" x14ac:dyDescent="0.4">
      <c r="A42" s="1543" t="s">
        <v>625</v>
      </c>
      <c r="B42" s="1544"/>
      <c r="C42" s="1544"/>
      <c r="D42" s="1544"/>
      <c r="E42" s="1544"/>
      <c r="F42" s="1544"/>
      <c r="G42" s="1544"/>
      <c r="H42" s="1544"/>
      <c r="I42" s="1545"/>
      <c r="J42" s="1305" t="str">
        <f>IF(SUM(J32:K41)&lt;1,CONCATENATE("ERROR!!: Sumatoria menor a 100% (",TEXT(SUM(J32:K41),"0%)")),SUM(J32:K41))</f>
        <v>ERROR!!: Sumatoria menor a 100% (0%)</v>
      </c>
      <c r="K42" s="1306"/>
      <c r="L42" s="1396" t="s">
        <v>96</v>
      </c>
      <c r="M42" s="1396"/>
      <c r="N42" s="1396"/>
      <c r="O42" s="171">
        <f>SUMIF(N32:O41,"&lt;100",N32:O41)/100</f>
        <v>0</v>
      </c>
      <c r="P42" s="1546" t="s">
        <v>96</v>
      </c>
      <c r="Q42" s="1546"/>
      <c r="R42" s="1546"/>
      <c r="S42" s="172">
        <f>SUMIF(R32:S41,"&lt;100",R32:S41)/100</f>
        <v>0</v>
      </c>
      <c r="V42" s="60"/>
      <c r="W42" s="59"/>
    </row>
    <row r="43" spans="1:23" ht="18.5" x14ac:dyDescent="0.35">
      <c r="A43" s="451" t="s">
        <v>595</v>
      </c>
      <c r="B43" s="452"/>
      <c r="C43" s="452"/>
      <c r="D43" s="452"/>
      <c r="E43" s="452"/>
      <c r="F43" s="452"/>
      <c r="G43" s="452" t="s">
        <v>645</v>
      </c>
      <c r="H43" s="452"/>
      <c r="I43" s="452"/>
      <c r="J43" s="452"/>
      <c r="K43" s="452"/>
      <c r="L43" s="1556"/>
      <c r="M43" s="1557"/>
      <c r="N43" s="1557"/>
      <c r="O43" s="1558"/>
      <c r="P43" s="1547"/>
      <c r="Q43" s="1548"/>
      <c r="R43" s="1548"/>
      <c r="S43" s="1549"/>
      <c r="V43" s="60"/>
      <c r="W43" s="59"/>
    </row>
    <row r="44" spans="1:23" ht="37.5" customHeight="1" x14ac:dyDescent="0.35">
      <c r="A44" s="451"/>
      <c r="B44" s="452"/>
      <c r="C44" s="452"/>
      <c r="D44" s="452"/>
      <c r="E44" s="452"/>
      <c r="F44" s="452"/>
      <c r="G44" s="452" t="s">
        <v>607</v>
      </c>
      <c r="H44" s="452"/>
      <c r="I44" s="452"/>
      <c r="J44" s="452"/>
      <c r="K44" s="452"/>
      <c r="L44" s="1553" t="str">
        <f>IF(L43&gt;30,IFERROR(+L43/($L$43+$P$43),0),"DEBE SER SUPERIOR A 30 DIAS")</f>
        <v>DEBE SER SUPERIOR A 30 DIAS</v>
      </c>
      <c r="M44" s="1554"/>
      <c r="N44" s="1554"/>
      <c r="O44" s="1555"/>
      <c r="P44" s="1553" t="str">
        <f>IF(P43&lt;31,"DEBE SER SUPERIOR A 30 DIAS",IF(SUM(L43:S43)&lt;270,IFERROR(+P43/($L$43+$P$43),0),"DILIGENCIE EN FORMATO F1"))</f>
        <v>DEBE SER SUPERIOR A 30 DIAS</v>
      </c>
      <c r="Q44" s="1554"/>
      <c r="R44" s="1554"/>
      <c r="S44" s="1555"/>
      <c r="V44" s="60"/>
      <c r="W44" s="59"/>
    </row>
    <row r="45" spans="1:23" ht="19.5" customHeight="1" x14ac:dyDescent="0.35">
      <c r="A45" s="451" t="s">
        <v>104</v>
      </c>
      <c r="B45" s="452"/>
      <c r="C45" s="452"/>
      <c r="D45" s="452"/>
      <c r="E45" s="452"/>
      <c r="F45" s="452"/>
      <c r="G45" s="452"/>
      <c r="H45" s="452"/>
      <c r="I45" s="452"/>
      <c r="J45" s="452"/>
      <c r="K45" s="452"/>
      <c r="L45" s="1550" t="s">
        <v>105</v>
      </c>
      <c r="M45" s="1551"/>
      <c r="N45" s="1551"/>
      <c r="O45" s="1551"/>
      <c r="P45" s="1551"/>
      <c r="Q45" s="1551"/>
      <c r="R45" s="1551"/>
      <c r="S45" s="1552"/>
      <c r="W45" s="59"/>
    </row>
    <row r="46" spans="1:23" ht="22.5" hidden="1" customHeight="1" x14ac:dyDescent="0.35">
      <c r="A46" s="451"/>
      <c r="B46" s="452"/>
      <c r="C46" s="452"/>
      <c r="D46" s="452"/>
      <c r="E46" s="452"/>
      <c r="F46" s="452"/>
      <c r="G46" s="452"/>
      <c r="H46" s="452"/>
      <c r="I46" s="452"/>
      <c r="J46" s="452"/>
      <c r="K46" s="452"/>
      <c r="L46" s="453">
        <f>O42*40</f>
        <v>0</v>
      </c>
      <c r="M46" s="453"/>
      <c r="N46" s="453"/>
      <c r="O46" s="453"/>
      <c r="P46" s="453">
        <f>S42*40</f>
        <v>0</v>
      </c>
      <c r="Q46" s="453"/>
      <c r="R46" s="453"/>
      <c r="S46" s="454"/>
      <c r="W46" s="59"/>
    </row>
    <row r="47" spans="1:23" ht="15.75" customHeight="1" x14ac:dyDescent="0.35">
      <c r="A47" s="558" t="s">
        <v>599</v>
      </c>
      <c r="B47" s="526"/>
      <c r="C47" s="526"/>
      <c r="D47" s="526"/>
      <c r="E47" s="526"/>
      <c r="F47" s="526"/>
      <c r="G47" s="526"/>
      <c r="H47" s="526"/>
      <c r="I47" s="526"/>
      <c r="J47" s="526"/>
      <c r="K47" s="526"/>
      <c r="L47" s="1508" t="s">
        <v>107</v>
      </c>
      <c r="M47" s="1576"/>
      <c r="N47" s="1509"/>
      <c r="O47" s="1495">
        <f>IF(OR(P44="DEBE SER SUPERIOR A 30 DIAS",P44="DILIGENCIE EN FORMATO F1"),0,IF(P44&lt;1,(O42+S42),S42)*100)</f>
        <v>0</v>
      </c>
      <c r="P47" s="1575" t="s">
        <v>108</v>
      </c>
      <c r="Q47" s="1575"/>
      <c r="R47" s="1575"/>
      <c r="S47" s="1578">
        <f>+O47*80%</f>
        <v>0</v>
      </c>
      <c r="W47" s="59"/>
    </row>
    <row r="48" spans="1:23" ht="15.75" customHeight="1" x14ac:dyDescent="0.35">
      <c r="A48" s="558"/>
      <c r="B48" s="526"/>
      <c r="C48" s="526"/>
      <c r="D48" s="526"/>
      <c r="E48" s="526"/>
      <c r="F48" s="526"/>
      <c r="G48" s="526"/>
      <c r="H48" s="526"/>
      <c r="I48" s="526"/>
      <c r="J48" s="1317"/>
      <c r="K48" s="1317"/>
      <c r="L48" s="1510"/>
      <c r="M48" s="1577"/>
      <c r="N48" s="1511"/>
      <c r="O48" s="1496"/>
      <c r="P48" s="1575"/>
      <c r="Q48" s="1575"/>
      <c r="R48" s="1575"/>
      <c r="S48" s="1578"/>
      <c r="W48" s="59"/>
    </row>
    <row r="49" spans="1:23" ht="15.5" x14ac:dyDescent="0.35">
      <c r="A49" s="490" t="s">
        <v>109</v>
      </c>
      <c r="B49" s="491"/>
      <c r="C49" s="491"/>
      <c r="D49" s="491"/>
      <c r="E49" s="491"/>
      <c r="F49" s="491"/>
      <c r="G49" s="491"/>
      <c r="H49" s="491"/>
      <c r="I49" s="491"/>
      <c r="J49" s="1281" t="s">
        <v>646</v>
      </c>
      <c r="K49" s="1282"/>
      <c r="L49" s="491" t="s">
        <v>111</v>
      </c>
      <c r="M49" s="491"/>
      <c r="N49" s="491"/>
      <c r="O49" s="491"/>
      <c r="P49" s="491"/>
      <c r="Q49" s="491"/>
      <c r="R49" s="491"/>
      <c r="S49" s="1574"/>
      <c r="W49" s="59"/>
    </row>
    <row r="50" spans="1:23" ht="30.75" customHeight="1" x14ac:dyDescent="0.35">
      <c r="A50" s="498" t="s">
        <v>112</v>
      </c>
      <c r="B50" s="499"/>
      <c r="C50" s="499"/>
      <c r="D50" s="499"/>
      <c r="E50" s="499"/>
      <c r="F50" s="500" t="s">
        <v>647</v>
      </c>
      <c r="G50" s="500"/>
      <c r="H50" s="500" t="s">
        <v>648</v>
      </c>
      <c r="I50" s="500"/>
      <c r="J50" s="1282"/>
      <c r="K50" s="1282"/>
      <c r="L50" s="1568" t="s">
        <v>115</v>
      </c>
      <c r="M50" s="1569"/>
      <c r="N50" s="1569"/>
      <c r="O50" s="1570"/>
      <c r="P50" s="440"/>
      <c r="Q50" s="440"/>
      <c r="R50" s="440"/>
      <c r="S50" s="441"/>
    </row>
    <row r="51" spans="1:23" ht="15.75" customHeight="1" x14ac:dyDescent="0.35">
      <c r="A51" s="218" t="s">
        <v>116</v>
      </c>
      <c r="B51" s="446">
        <f>'F2. COMP. LAB Y COM COMPOR'!B51</f>
        <v>0</v>
      </c>
      <c r="C51" s="446"/>
      <c r="D51" s="446"/>
      <c r="E51" s="446"/>
      <c r="F51" s="1566"/>
      <c r="G51" s="1566"/>
      <c r="H51" s="1567"/>
      <c r="I51" s="1567"/>
      <c r="J51" s="1282"/>
      <c r="K51" s="1282"/>
      <c r="L51" s="1571"/>
      <c r="M51" s="1572"/>
      <c r="N51" s="1572"/>
      <c r="O51" s="1573"/>
      <c r="P51" s="440"/>
      <c r="Q51" s="440"/>
      <c r="R51" s="440"/>
      <c r="S51" s="441"/>
    </row>
    <row r="52" spans="1:23" ht="15.5" x14ac:dyDescent="0.35">
      <c r="A52" s="218" t="s">
        <v>117</v>
      </c>
      <c r="B52" s="446">
        <f>'F2. COMP. LAB Y COM COMPOR'!B53</f>
        <v>0</v>
      </c>
      <c r="C52" s="446"/>
      <c r="D52" s="446"/>
      <c r="E52" s="446"/>
      <c r="F52" s="1566"/>
      <c r="G52" s="1566"/>
      <c r="H52" s="1567"/>
      <c r="I52" s="1567"/>
      <c r="J52" s="1281" t="s">
        <v>612</v>
      </c>
      <c r="K52" s="1282"/>
      <c r="L52" s="492" t="s">
        <v>649</v>
      </c>
      <c r="M52" s="493"/>
      <c r="N52" s="493"/>
      <c r="O52" s="493"/>
      <c r="P52" s="493"/>
      <c r="Q52" s="493"/>
      <c r="R52" s="493"/>
      <c r="S52" s="494"/>
    </row>
    <row r="53" spans="1:23" ht="15.5" x14ac:dyDescent="0.35">
      <c r="A53" s="218" t="s">
        <v>119</v>
      </c>
      <c r="B53" s="446">
        <f>'F2. COMP. LAB Y COM COMPOR'!B55</f>
        <v>0</v>
      </c>
      <c r="C53" s="446"/>
      <c r="D53" s="446"/>
      <c r="E53" s="446"/>
      <c r="F53" s="1566"/>
      <c r="G53" s="1566"/>
      <c r="H53" s="1567"/>
      <c r="I53" s="1567"/>
      <c r="J53" s="1282"/>
      <c r="K53" s="1282"/>
      <c r="L53" s="495"/>
      <c r="M53" s="496"/>
      <c r="N53" s="496"/>
      <c r="O53" s="496"/>
      <c r="P53" s="496"/>
      <c r="Q53" s="496"/>
      <c r="R53" s="496"/>
      <c r="S53" s="497"/>
    </row>
    <row r="54" spans="1:23" ht="15.5" x14ac:dyDescent="0.35">
      <c r="A54" s="218" t="s">
        <v>120</v>
      </c>
      <c r="B54" s="446">
        <f>'F2. COMP. LAB Y COM COMPOR'!B57</f>
        <v>0</v>
      </c>
      <c r="C54" s="446"/>
      <c r="D54" s="446"/>
      <c r="E54" s="446"/>
      <c r="F54" s="1566"/>
      <c r="G54" s="1566"/>
      <c r="H54" s="1567"/>
      <c r="I54" s="1567"/>
      <c r="J54" s="1282"/>
      <c r="K54" s="1282"/>
      <c r="L54" s="1598" t="s">
        <v>121</v>
      </c>
      <c r="M54" s="1598"/>
      <c r="N54" s="1598"/>
      <c r="O54" s="1598"/>
      <c r="P54" s="1598" t="s">
        <v>122</v>
      </c>
      <c r="Q54" s="1598"/>
      <c r="R54" s="1598"/>
      <c r="S54" s="1599"/>
    </row>
    <row r="55" spans="1:23" ht="18" customHeight="1" x14ac:dyDescent="0.35">
      <c r="A55" s="1561" t="s">
        <v>121</v>
      </c>
      <c r="B55" s="467"/>
      <c r="C55" s="467"/>
      <c r="D55" s="467"/>
      <c r="E55" s="467"/>
      <c r="F55" s="1479" t="str">
        <f>IF(COUNTA(F51:G54)=4,(SUM(F51:G54)/4),"DEBE CALIFICAR LAS 4 COMPETENCIAS")</f>
        <v>DEBE CALIFICAR LAS 4 COMPETENCIAS</v>
      </c>
      <c r="G55" s="1479"/>
      <c r="H55" s="1479" t="str">
        <f>IF(COUNTA(H51:I54)=4,(SUM(Hoja4!B508)/4),"DEBE CALIFICAR LAS 4 COMPETENCIAS")</f>
        <v>DEBE CALIFICAR LAS 4 COMPETENCIAS</v>
      </c>
      <c r="I55" s="1479"/>
      <c r="J55" s="1282"/>
      <c r="K55" s="1282"/>
      <c r="L55" s="1600">
        <f>+S47+P50+A59</f>
        <v>0</v>
      </c>
      <c r="M55" s="1600"/>
      <c r="N55" s="1600"/>
      <c r="O55" s="1600"/>
      <c r="P55" s="1404" t="str">
        <f>IF(P44="DILIGENCIE EN FORMATO F1","EVALUACION PARA PERIODOS INFERIORES A 270 DIAS",IF(AND(S47&gt;=0,A59&gt;0,P50&lt;&gt;"")=TRUE,IFERROR(VLOOKUP(L55,Hoja4!AA$3:AB$1002,2),0),"NO APLICA"))</f>
        <v>NO APLICA</v>
      </c>
      <c r="Q55" s="1404"/>
      <c r="R55" s="1404"/>
      <c r="S55" s="1404"/>
    </row>
    <row r="56" spans="1:23" ht="26.25" customHeight="1" x14ac:dyDescent="0.35">
      <c r="A56" s="1561"/>
      <c r="B56" s="467"/>
      <c r="C56" s="467"/>
      <c r="D56" s="467"/>
      <c r="E56" s="467"/>
      <c r="F56" s="1479"/>
      <c r="G56" s="1479"/>
      <c r="H56" s="1479"/>
      <c r="I56" s="1479"/>
      <c r="J56" s="1281" t="s">
        <v>610</v>
      </c>
      <c r="K56" s="1282"/>
      <c r="L56" s="1600"/>
      <c r="M56" s="1600"/>
      <c r="N56" s="1600"/>
      <c r="O56" s="1600"/>
      <c r="P56" s="1404"/>
      <c r="Q56" s="1404"/>
      <c r="R56" s="1404"/>
      <c r="S56" s="1404"/>
    </row>
    <row r="57" spans="1:23" ht="49.5" customHeight="1" x14ac:dyDescent="0.35">
      <c r="A57" s="1379" t="s">
        <v>650</v>
      </c>
      <c r="B57" s="1280"/>
      <c r="C57" s="1280"/>
      <c r="D57" s="1280"/>
      <c r="E57" s="1280"/>
      <c r="F57" s="1493" t="str">
        <f>IF(H57="DILIGENCIE EN FORMATO F1","DILIGENCIE EN FORMATO F1",L44)</f>
        <v>DEBE SER SUPERIOR A 30 DIAS</v>
      </c>
      <c r="G57" s="1494"/>
      <c r="H57" s="1493" t="str">
        <f>+P44</f>
        <v>DEBE SER SUPERIOR A 30 DIAS</v>
      </c>
      <c r="I57" s="1494"/>
      <c r="J57" s="1282"/>
      <c r="K57" s="1282"/>
      <c r="L57" s="1281" t="s">
        <v>129</v>
      </c>
      <c r="M57" s="1282"/>
      <c r="N57" s="1282"/>
      <c r="O57" s="1281" t="s">
        <v>125</v>
      </c>
      <c r="P57" s="1282"/>
      <c r="Q57" s="1281" t="s">
        <v>128</v>
      </c>
      <c r="R57" s="1282"/>
      <c r="S57" s="1380"/>
    </row>
    <row r="58" spans="1:23" ht="15.5" x14ac:dyDescent="0.35">
      <c r="A58" s="1562" t="s">
        <v>126</v>
      </c>
      <c r="B58" s="1530"/>
      <c r="C58" s="1530"/>
      <c r="D58" s="1530"/>
      <c r="E58" s="1530"/>
      <c r="F58" s="1530"/>
      <c r="G58" s="1530"/>
      <c r="H58" s="1530"/>
      <c r="I58" s="1530"/>
      <c r="J58" s="1282"/>
      <c r="K58" s="1282"/>
      <c r="L58" s="1282"/>
      <c r="M58" s="1282"/>
      <c r="N58" s="1282"/>
      <c r="O58" s="1282"/>
      <c r="P58" s="1282"/>
      <c r="Q58" s="1282"/>
      <c r="R58" s="1282"/>
      <c r="S58" s="1380"/>
    </row>
    <row r="59" spans="1:23" ht="18.5" thickBot="1" x14ac:dyDescent="0.4">
      <c r="A59" s="1563">
        <f>IF(F55="DEBE CALIFICAR LAS 4 COMPETENCIAS",0,F55*F57)+IF(H55="DEBE CALIFICAR LAS 4 COMPETENCIAS",0,H55*H57)</f>
        <v>0</v>
      </c>
      <c r="B59" s="1564"/>
      <c r="C59" s="1564"/>
      <c r="D59" s="1564"/>
      <c r="E59" s="1564"/>
      <c r="F59" s="1564"/>
      <c r="G59" s="1564"/>
      <c r="H59" s="1564"/>
      <c r="I59" s="1565"/>
      <c r="J59" s="1559"/>
      <c r="K59" s="1559"/>
      <c r="L59" s="1559"/>
      <c r="M59" s="1559"/>
      <c r="N59" s="1559"/>
      <c r="O59" s="1559"/>
      <c r="P59" s="1559"/>
      <c r="Q59" s="1559"/>
      <c r="R59" s="1559"/>
      <c r="S59" s="1560"/>
    </row>
    <row r="60" spans="1:23" ht="12" customHeight="1" x14ac:dyDescent="0.35">
      <c r="A60" s="552" t="s">
        <v>651</v>
      </c>
      <c r="B60" s="553"/>
      <c r="C60" s="553"/>
      <c r="D60" s="553"/>
      <c r="E60" s="553"/>
      <c r="F60" s="553"/>
      <c r="G60" s="553"/>
      <c r="H60" s="553"/>
      <c r="I60" s="553"/>
      <c r="J60" s="553"/>
      <c r="K60" s="553"/>
      <c r="L60" s="553"/>
      <c r="M60" s="553"/>
      <c r="N60" s="553"/>
      <c r="O60" s="553"/>
      <c r="P60" s="553"/>
      <c r="Q60" s="553"/>
      <c r="R60" s="553"/>
      <c r="S60" s="554"/>
    </row>
    <row r="61" spans="1:23" ht="8.25" customHeight="1" thickBot="1" x14ac:dyDescent="0.4">
      <c r="A61" s="870"/>
      <c r="B61" s="343"/>
      <c r="C61" s="343"/>
      <c r="D61" s="343"/>
      <c r="E61" s="343"/>
      <c r="F61" s="343"/>
      <c r="G61" s="343"/>
      <c r="H61" s="343"/>
      <c r="I61" s="343"/>
      <c r="J61" s="343"/>
      <c r="K61" s="343"/>
      <c r="L61" s="343"/>
      <c r="M61" s="343"/>
      <c r="N61" s="343"/>
      <c r="O61" s="343"/>
      <c r="P61" s="343"/>
      <c r="Q61" s="343"/>
      <c r="R61" s="343"/>
      <c r="S61" s="871"/>
    </row>
    <row r="62" spans="1:23" x14ac:dyDescent="0.35">
      <c r="A62" s="1053" t="s">
        <v>542</v>
      </c>
      <c r="B62" s="1054"/>
      <c r="C62" s="1423" t="str">
        <f>UPPER(CONCATENATE(L12," ",P12," ",F12," ",I12))</f>
        <v>0 0 0 0</v>
      </c>
      <c r="D62" s="1423"/>
      <c r="E62" s="1423"/>
      <c r="F62" s="1423"/>
      <c r="G62" s="1423"/>
      <c r="H62" s="1423"/>
      <c r="I62" s="1424"/>
      <c r="J62" s="1053" t="s">
        <v>611</v>
      </c>
      <c r="K62" s="1054"/>
      <c r="L62" s="1609" t="str">
        <f>UPPER(CONCATENATE(L19," ",P19," ",F19," ",I19))</f>
        <v xml:space="preserve">0    0   </v>
      </c>
      <c r="M62" s="1609"/>
      <c r="N62" s="1609"/>
      <c r="O62" s="1609"/>
      <c r="P62" s="1609"/>
      <c r="Q62" s="1609"/>
      <c r="R62" s="1609"/>
      <c r="S62" s="1610"/>
    </row>
    <row r="63" spans="1:23" ht="17.25" customHeight="1" x14ac:dyDescent="0.35">
      <c r="A63" s="1055"/>
      <c r="B63" s="1056"/>
      <c r="C63" s="1276"/>
      <c r="D63" s="1276"/>
      <c r="E63" s="1276"/>
      <c r="F63" s="1276"/>
      <c r="G63" s="1276"/>
      <c r="H63" s="1276"/>
      <c r="I63" s="1425"/>
      <c r="J63" s="1055"/>
      <c r="K63" s="1056"/>
      <c r="L63" s="1611"/>
      <c r="M63" s="1611"/>
      <c r="N63" s="1611"/>
      <c r="O63" s="1611"/>
      <c r="P63" s="1611"/>
      <c r="Q63" s="1611"/>
      <c r="R63" s="1611"/>
      <c r="S63" s="1612"/>
    </row>
    <row r="64" spans="1:23" ht="17.25" customHeight="1" x14ac:dyDescent="0.35">
      <c r="A64" s="1055" t="s">
        <v>543</v>
      </c>
      <c r="B64" s="1056"/>
      <c r="C64" s="1102"/>
      <c r="D64" s="1102"/>
      <c r="E64" s="1102"/>
      <c r="F64" s="1102"/>
      <c r="G64" s="1102"/>
      <c r="H64" s="1102"/>
      <c r="I64" s="1103"/>
      <c r="J64" s="1055" t="s">
        <v>543</v>
      </c>
      <c r="K64" s="1056"/>
      <c r="L64" s="1102"/>
      <c r="M64" s="1102"/>
      <c r="N64" s="1102"/>
      <c r="O64" s="1102"/>
      <c r="P64" s="1102"/>
      <c r="Q64" s="1102"/>
      <c r="R64" s="1102"/>
      <c r="S64" s="1103"/>
    </row>
    <row r="65" spans="1:19" ht="17.25" customHeight="1" x14ac:dyDescent="0.35">
      <c r="A65" s="1055"/>
      <c r="B65" s="1056"/>
      <c r="C65" s="1102"/>
      <c r="D65" s="1102"/>
      <c r="E65" s="1102"/>
      <c r="F65" s="1102"/>
      <c r="G65" s="1102"/>
      <c r="H65" s="1102"/>
      <c r="I65" s="1103"/>
      <c r="J65" s="1055"/>
      <c r="K65" s="1056"/>
      <c r="L65" s="1102"/>
      <c r="M65" s="1102"/>
      <c r="N65" s="1102"/>
      <c r="O65" s="1102"/>
      <c r="P65" s="1102"/>
      <c r="Q65" s="1102"/>
      <c r="R65" s="1102"/>
      <c r="S65" s="1103"/>
    </row>
    <row r="66" spans="1:19" ht="17.25" customHeight="1" thickBot="1" x14ac:dyDescent="0.4">
      <c r="A66" s="1108"/>
      <c r="B66" s="1109"/>
      <c r="C66" s="1106"/>
      <c r="D66" s="1106"/>
      <c r="E66" s="1106"/>
      <c r="F66" s="1106"/>
      <c r="G66" s="1106"/>
      <c r="H66" s="1106"/>
      <c r="I66" s="1107"/>
      <c r="J66" s="1108"/>
      <c r="K66" s="1109"/>
      <c r="L66" s="1106"/>
      <c r="M66" s="1106"/>
      <c r="N66" s="1106"/>
      <c r="O66" s="1106"/>
      <c r="P66" s="1106"/>
      <c r="Q66" s="1106"/>
      <c r="R66" s="1106"/>
      <c r="S66" s="1107"/>
    </row>
    <row r="67" spans="1:19" ht="17.25" customHeight="1" thickBot="1" x14ac:dyDescent="0.4">
      <c r="A67" s="1579" t="s">
        <v>652</v>
      </c>
      <c r="B67" s="378"/>
      <c r="C67" s="378"/>
      <c r="D67" s="378"/>
      <c r="E67" s="378"/>
      <c r="F67" s="378"/>
      <c r="G67" s="378"/>
      <c r="H67" s="378"/>
      <c r="I67" s="378"/>
      <c r="J67" s="378"/>
      <c r="K67" s="378"/>
      <c r="L67" s="378"/>
      <c r="M67" s="378"/>
      <c r="N67" s="378"/>
      <c r="O67" s="378"/>
      <c r="P67" s="378"/>
      <c r="Q67" s="378"/>
      <c r="R67" s="378"/>
      <c r="S67" s="1580"/>
    </row>
    <row r="68" spans="1:19" ht="24.75" customHeight="1" thickBot="1" x14ac:dyDescent="0.4">
      <c r="A68" s="1487" t="s">
        <v>637</v>
      </c>
      <c r="B68" s="1488"/>
      <c r="C68" s="1488"/>
      <c r="D68" s="1488"/>
      <c r="E68" s="1488"/>
      <c r="F68" s="1488"/>
      <c r="G68" s="1488"/>
      <c r="H68" s="1488"/>
      <c r="I68" s="1488"/>
      <c r="J68" s="1488"/>
      <c r="K68" s="1488"/>
      <c r="L68" s="1488"/>
      <c r="M68" s="1488"/>
      <c r="N68" s="1488"/>
      <c r="O68" s="1488"/>
      <c r="P68" s="1488"/>
      <c r="Q68" s="1488"/>
      <c r="R68" s="1488"/>
      <c r="S68" s="1489"/>
    </row>
    <row r="69" spans="1:19" ht="24.75" customHeight="1" thickBot="1" x14ac:dyDescent="0.4">
      <c r="A69" s="1490"/>
      <c r="B69" s="1491"/>
      <c r="C69" s="1491"/>
      <c r="D69" s="1491"/>
      <c r="E69" s="1491"/>
      <c r="F69" s="1491"/>
      <c r="G69" s="1491"/>
      <c r="H69" s="1491"/>
      <c r="I69" s="1491"/>
      <c r="J69" s="1491"/>
      <c r="K69" s="1491"/>
      <c r="L69" s="1491"/>
      <c r="M69" s="1491"/>
      <c r="N69" s="1491"/>
      <c r="O69" s="1491"/>
      <c r="P69" s="1491"/>
      <c r="Q69" s="1491"/>
      <c r="R69" s="1491"/>
      <c r="S69" s="1492"/>
    </row>
    <row r="70" spans="1:19" ht="17.25" customHeight="1" thickBot="1" x14ac:dyDescent="0.4">
      <c r="A70" s="1581" t="s">
        <v>539</v>
      </c>
      <c r="B70" s="1582"/>
      <c r="C70" s="1582"/>
      <c r="D70" s="1582"/>
      <c r="E70" s="1582"/>
      <c r="F70" s="1582"/>
      <c r="G70" s="1582"/>
      <c r="H70" s="1582"/>
      <c r="I70" s="1582"/>
      <c r="J70" s="1583" t="s">
        <v>540</v>
      </c>
      <c r="K70" s="1583"/>
      <c r="L70" s="1583"/>
      <c r="M70" s="1583"/>
      <c r="N70" s="1583"/>
      <c r="O70" s="1583"/>
      <c r="P70" s="1583"/>
      <c r="Q70" s="1583"/>
      <c r="R70" s="1583"/>
      <c r="S70" s="1584"/>
    </row>
    <row r="71" spans="1:19" ht="17.25" customHeight="1" x14ac:dyDescent="0.5">
      <c r="A71" s="1426" t="s">
        <v>541</v>
      </c>
      <c r="B71" s="1427"/>
      <c r="C71" s="1428"/>
      <c r="D71" s="1432"/>
      <c r="E71" s="1433"/>
      <c r="F71" s="1434"/>
      <c r="G71" s="1585" t="s">
        <v>452</v>
      </c>
      <c r="H71" s="1586"/>
      <c r="I71" s="1587"/>
      <c r="J71" s="1426" t="s">
        <v>541</v>
      </c>
      <c r="K71" s="1427"/>
      <c r="L71" s="1588"/>
      <c r="M71" s="1590"/>
      <c r="N71" s="1591"/>
      <c r="O71" s="1591"/>
      <c r="P71" s="1592"/>
      <c r="Q71" s="1596" t="s">
        <v>452</v>
      </c>
      <c r="R71" s="1596"/>
      <c r="S71" s="1597"/>
    </row>
    <row r="72" spans="1:19" ht="24.75" customHeight="1" thickBot="1" x14ac:dyDescent="0.4">
      <c r="A72" s="1429"/>
      <c r="B72" s="1430"/>
      <c r="C72" s="1431"/>
      <c r="D72" s="1435"/>
      <c r="E72" s="1436"/>
      <c r="F72" s="1437"/>
      <c r="G72" s="1528"/>
      <c r="H72" s="1402"/>
      <c r="I72" s="1403"/>
      <c r="J72" s="1429"/>
      <c r="K72" s="1430"/>
      <c r="L72" s="1589"/>
      <c r="M72" s="1593"/>
      <c r="N72" s="1594"/>
      <c r="O72" s="1594"/>
      <c r="P72" s="1595"/>
      <c r="Q72" s="1401"/>
      <c r="R72" s="1402"/>
      <c r="S72" s="1403"/>
    </row>
    <row r="73" spans="1:19" ht="17.25" customHeight="1" x14ac:dyDescent="0.35">
      <c r="A73" s="1055" t="s">
        <v>542</v>
      </c>
      <c r="B73" s="1056"/>
      <c r="C73" s="1050" t="str">
        <f>IF(D71="","",UPPER(CONCATENATE(L12," ",P12," ",F12," ",I12)))</f>
        <v/>
      </c>
      <c r="D73" s="1050"/>
      <c r="E73" s="1050"/>
      <c r="F73" s="1050"/>
      <c r="G73" s="1050"/>
      <c r="H73" s="1050"/>
      <c r="I73" s="1057"/>
      <c r="J73" s="1055" t="s">
        <v>542</v>
      </c>
      <c r="K73" s="1056"/>
      <c r="L73" s="1052" t="str">
        <f>IF(M71="","",UPPER(CONCATENATE(L12," ",P12," ",F12," ",I12)))</f>
        <v/>
      </c>
      <c r="M73" s="1052"/>
      <c r="N73" s="1052"/>
      <c r="O73" s="1052"/>
      <c r="P73" s="1052"/>
      <c r="Q73" s="1052"/>
      <c r="R73" s="1052"/>
      <c r="S73" s="1058"/>
    </row>
    <row r="74" spans="1:19" ht="17.25" customHeight="1" x14ac:dyDescent="0.35">
      <c r="A74" s="1055"/>
      <c r="B74" s="1056"/>
      <c r="C74" s="1052"/>
      <c r="D74" s="1052"/>
      <c r="E74" s="1052"/>
      <c r="F74" s="1052"/>
      <c r="G74" s="1052"/>
      <c r="H74" s="1052"/>
      <c r="I74" s="1058"/>
      <c r="J74" s="1055"/>
      <c r="K74" s="1056"/>
      <c r="L74" s="1052"/>
      <c r="M74" s="1052"/>
      <c r="N74" s="1052"/>
      <c r="O74" s="1052"/>
      <c r="P74" s="1052"/>
      <c r="Q74" s="1052"/>
      <c r="R74" s="1052"/>
      <c r="S74" s="1058"/>
    </row>
    <row r="75" spans="1:19" ht="17.25" customHeight="1" x14ac:dyDescent="0.35">
      <c r="A75" s="1055" t="s">
        <v>543</v>
      </c>
      <c r="B75" s="1056"/>
      <c r="C75" s="109"/>
      <c r="D75" s="109"/>
      <c r="E75" s="109"/>
      <c r="F75" s="109"/>
      <c r="G75" s="109"/>
      <c r="H75" s="109"/>
      <c r="I75" s="110"/>
      <c r="J75" s="1055" t="s">
        <v>543</v>
      </c>
      <c r="K75" s="1056"/>
      <c r="L75" s="1102"/>
      <c r="M75" s="1102"/>
      <c r="N75" s="1102"/>
      <c r="O75" s="1102"/>
      <c r="P75" s="1102"/>
      <c r="Q75" s="1102"/>
      <c r="R75" s="1102"/>
      <c r="S75" s="1103"/>
    </row>
    <row r="76" spans="1:19" ht="17.25" customHeight="1" x14ac:dyDescent="0.35">
      <c r="A76" s="1055"/>
      <c r="B76" s="1056"/>
      <c r="C76" s="109"/>
      <c r="D76" s="109"/>
      <c r="E76" s="109"/>
      <c r="F76" s="109"/>
      <c r="G76" s="109"/>
      <c r="H76" s="109"/>
      <c r="I76" s="110"/>
      <c r="J76" s="1055"/>
      <c r="K76" s="1056"/>
      <c r="L76" s="1102"/>
      <c r="M76" s="1102"/>
      <c r="N76" s="1102"/>
      <c r="O76" s="1102"/>
      <c r="P76" s="1102"/>
      <c r="Q76" s="1102"/>
      <c r="R76" s="1102"/>
      <c r="S76" s="1103"/>
    </row>
    <row r="77" spans="1:19" ht="17.25" customHeight="1" thickBot="1" x14ac:dyDescent="0.4">
      <c r="A77" s="115"/>
      <c r="B77" s="109"/>
      <c r="C77" s="109"/>
      <c r="D77" s="109"/>
      <c r="E77" s="109"/>
      <c r="F77" s="109"/>
      <c r="G77" s="109"/>
      <c r="H77" s="109"/>
      <c r="I77" s="110"/>
      <c r="J77" s="1108"/>
      <c r="K77" s="1109"/>
      <c r="L77" s="1106"/>
      <c r="M77" s="1106"/>
      <c r="N77" s="1106"/>
      <c r="O77" s="1106"/>
      <c r="P77" s="1106"/>
      <c r="Q77" s="1106"/>
      <c r="R77" s="1106"/>
      <c r="S77" s="1107"/>
    </row>
    <row r="78" spans="1:19" ht="17.25" customHeight="1" x14ac:dyDescent="0.35">
      <c r="A78" s="1049" t="s">
        <v>544</v>
      </c>
      <c r="B78" s="1050"/>
      <c r="C78" s="1405"/>
      <c r="D78" s="1405"/>
      <c r="E78" s="1405"/>
      <c r="F78" s="1405"/>
      <c r="G78" s="1405"/>
      <c r="H78" s="1405"/>
      <c r="I78" s="1406"/>
      <c r="J78" s="1055" t="s">
        <v>544</v>
      </c>
      <c r="K78" s="1056"/>
      <c r="L78" s="1605"/>
      <c r="M78" s="1605"/>
      <c r="N78" s="1605"/>
      <c r="O78" s="1605"/>
      <c r="P78" s="1605"/>
      <c r="Q78" s="1605"/>
      <c r="R78" s="1605"/>
      <c r="S78" s="1606"/>
    </row>
    <row r="79" spans="1:19" ht="17.25" customHeight="1" x14ac:dyDescent="0.35">
      <c r="A79" s="1051"/>
      <c r="B79" s="1052"/>
      <c r="C79" s="1407"/>
      <c r="D79" s="1407"/>
      <c r="E79" s="1407"/>
      <c r="F79" s="1407"/>
      <c r="G79" s="1407"/>
      <c r="H79" s="1407"/>
      <c r="I79" s="1408"/>
      <c r="J79" s="1055"/>
      <c r="K79" s="1056"/>
      <c r="L79" s="1607"/>
      <c r="M79" s="1607"/>
      <c r="N79" s="1607"/>
      <c r="O79" s="1607"/>
      <c r="P79" s="1607"/>
      <c r="Q79" s="1607"/>
      <c r="R79" s="1607"/>
      <c r="S79" s="1608"/>
    </row>
    <row r="80" spans="1:19" ht="17.25" customHeight="1" x14ac:dyDescent="0.35">
      <c r="A80" s="1055" t="s">
        <v>543</v>
      </c>
      <c r="B80" s="1056"/>
      <c r="C80" s="109"/>
      <c r="D80" s="109"/>
      <c r="E80" s="109"/>
      <c r="F80" s="109"/>
      <c r="G80" s="109"/>
      <c r="H80" s="118"/>
      <c r="I80" s="119"/>
      <c r="J80" s="1055" t="s">
        <v>543</v>
      </c>
      <c r="K80" s="1056"/>
      <c r="L80" s="1102"/>
      <c r="M80" s="1102"/>
      <c r="N80" s="1102"/>
      <c r="O80" s="1102"/>
      <c r="P80" s="1102"/>
      <c r="Q80" s="1102"/>
      <c r="R80" s="1102"/>
      <c r="S80" s="1103"/>
    </row>
    <row r="81" spans="1:19" ht="17.25" customHeight="1" x14ac:dyDescent="0.35">
      <c r="A81" s="1055"/>
      <c r="B81" s="1056"/>
      <c r="C81" s="109"/>
      <c r="D81" s="109"/>
      <c r="E81" s="109"/>
      <c r="F81" s="109"/>
      <c r="G81" s="109"/>
      <c r="H81" s="118"/>
      <c r="I81" s="119"/>
      <c r="J81" s="1055"/>
      <c r="K81" s="1056"/>
      <c r="L81" s="1102"/>
      <c r="M81" s="1102"/>
      <c r="N81" s="1102"/>
      <c r="O81" s="1102"/>
      <c r="P81" s="1102"/>
      <c r="Q81" s="1102"/>
      <c r="R81" s="1102"/>
      <c r="S81" s="1103"/>
    </row>
    <row r="82" spans="1:19" ht="17.25" customHeight="1" thickBot="1" x14ac:dyDescent="0.4">
      <c r="A82" s="116"/>
      <c r="B82" s="117"/>
      <c r="C82" s="117"/>
      <c r="D82" s="117"/>
      <c r="E82" s="117"/>
      <c r="F82" s="117"/>
      <c r="G82" s="117"/>
      <c r="H82" s="120"/>
      <c r="I82" s="121"/>
      <c r="J82" s="115"/>
      <c r="K82" s="109"/>
      <c r="L82" s="1102"/>
      <c r="M82" s="1102"/>
      <c r="N82" s="1102"/>
      <c r="O82" s="1102"/>
      <c r="P82" s="1102"/>
      <c r="Q82" s="1102"/>
      <c r="R82" s="1102"/>
      <c r="S82" s="1103"/>
    </row>
    <row r="83" spans="1:19" ht="23.25" customHeight="1" x14ac:dyDescent="0.35">
      <c r="A83" s="1090" t="s">
        <v>638</v>
      </c>
      <c r="B83" s="1091"/>
      <c r="C83" s="1091"/>
      <c r="D83" s="1091"/>
      <c r="E83" s="1091"/>
      <c r="F83" s="1091"/>
      <c r="G83" s="1091"/>
      <c r="H83" s="1091"/>
      <c r="I83" s="1092"/>
      <c r="J83" s="1090" t="s">
        <v>638</v>
      </c>
      <c r="K83" s="1091"/>
      <c r="L83" s="1091"/>
      <c r="M83" s="1091"/>
      <c r="N83" s="1091"/>
      <c r="O83" s="1091"/>
      <c r="P83" s="1091"/>
      <c r="Q83" s="1091"/>
      <c r="R83" s="1091"/>
      <c r="S83" s="1092"/>
    </row>
    <row r="84" spans="1:19" ht="101.25" customHeight="1" thickBot="1" x14ac:dyDescent="0.4">
      <c r="A84" s="1093"/>
      <c r="B84" s="1094"/>
      <c r="C84" s="1094"/>
      <c r="D84" s="1094"/>
      <c r="E84" s="1094"/>
      <c r="F84" s="1094"/>
      <c r="G84" s="1094"/>
      <c r="H84" s="1094"/>
      <c r="I84" s="1095"/>
      <c r="J84" s="1093"/>
      <c r="K84" s="1094"/>
      <c r="L84" s="1094"/>
      <c r="M84" s="1094"/>
      <c r="N84" s="1094"/>
      <c r="O84" s="1094"/>
      <c r="P84" s="1094"/>
      <c r="Q84" s="1094"/>
      <c r="R84" s="1094"/>
      <c r="S84" s="1095"/>
    </row>
    <row r="85" spans="1:19" ht="17.25" customHeight="1" thickBot="1" x14ac:dyDescent="0.4">
      <c r="A85" s="1438" t="s">
        <v>653</v>
      </c>
      <c r="B85" s="1439"/>
      <c r="C85" s="1439"/>
      <c r="D85" s="1439"/>
      <c r="E85" s="1439"/>
      <c r="F85" s="1439"/>
      <c r="G85" s="1439"/>
      <c r="H85" s="1439"/>
      <c r="I85" s="1439"/>
      <c r="J85" s="1439"/>
      <c r="K85" s="1439"/>
      <c r="L85" s="1439"/>
      <c r="M85" s="1439"/>
      <c r="N85" s="1439"/>
      <c r="O85" s="1439"/>
      <c r="P85" s="1439"/>
      <c r="Q85" s="1439"/>
      <c r="R85" s="1439"/>
      <c r="S85" s="1440"/>
    </row>
    <row r="86" spans="1:19" ht="24" customHeight="1" x14ac:dyDescent="0.35">
      <c r="A86" s="1601" t="s">
        <v>547</v>
      </c>
      <c r="B86" s="1602"/>
      <c r="C86" s="1602"/>
      <c r="D86" s="1445"/>
      <c r="E86" s="1447" t="s">
        <v>548</v>
      </c>
      <c r="F86" s="1448"/>
      <c r="G86" s="1449"/>
      <c r="H86" s="1447"/>
      <c r="I86" s="1448"/>
      <c r="J86" s="1448"/>
      <c r="K86" s="1449"/>
      <c r="L86" s="1453" t="s">
        <v>549</v>
      </c>
      <c r="M86" s="1453"/>
      <c r="N86" s="1453"/>
      <c r="O86" s="1453"/>
      <c r="P86" s="1455"/>
      <c r="Q86" s="1456"/>
      <c r="R86" s="1456"/>
      <c r="S86" s="1457"/>
    </row>
    <row r="87" spans="1:19" ht="21.75" customHeight="1" thickBot="1" x14ac:dyDescent="0.4">
      <c r="A87" s="1603"/>
      <c r="B87" s="1604"/>
      <c r="C87" s="1604"/>
      <c r="D87" s="1446"/>
      <c r="E87" s="1450"/>
      <c r="F87" s="1451"/>
      <c r="G87" s="1452"/>
      <c r="H87" s="1450"/>
      <c r="I87" s="1451"/>
      <c r="J87" s="1451"/>
      <c r="K87" s="1452"/>
      <c r="L87" s="1454"/>
      <c r="M87" s="1454"/>
      <c r="N87" s="1454"/>
      <c r="O87" s="1454"/>
      <c r="P87" s="1458"/>
      <c r="Q87" s="1459"/>
      <c r="R87" s="1459"/>
      <c r="S87" s="1460"/>
    </row>
    <row r="88" spans="1:19" ht="17.25" hidden="1" customHeight="1" x14ac:dyDescent="0.35">
      <c r="G88" t="s">
        <v>654</v>
      </c>
      <c r="S88" s="118"/>
    </row>
    <row r="89" spans="1:19" ht="17.25" hidden="1" customHeight="1" x14ac:dyDescent="0.35"/>
    <row r="90" spans="1:19" ht="17.25" hidden="1" customHeight="1" x14ac:dyDescent="0.35"/>
    <row r="91" spans="1:19" ht="17.25" hidden="1" customHeight="1" x14ac:dyDescent="0.35"/>
    <row r="92" spans="1:19" ht="17.25" hidden="1" customHeight="1" x14ac:dyDescent="0.35"/>
    <row r="93" spans="1:19" ht="17.25" hidden="1" customHeight="1" x14ac:dyDescent="0.35"/>
    <row r="94" spans="1:19" ht="17.25" hidden="1" customHeight="1" x14ac:dyDescent="0.35"/>
    <row r="95" spans="1:19" ht="17.25" hidden="1" customHeight="1" x14ac:dyDescent="0.35"/>
    <row r="96" spans="1:19" ht="17.25" hidden="1" customHeight="1" x14ac:dyDescent="0.35"/>
    <row r="97" ht="17.25" hidden="1" customHeight="1" x14ac:dyDescent="0.35"/>
    <row r="98" ht="17.25" hidden="1" customHeight="1" x14ac:dyDescent="0.35"/>
    <row r="99" ht="17.25" hidden="1" customHeight="1" x14ac:dyDescent="0.35"/>
    <row r="100" ht="17.25" hidden="1" customHeight="1" x14ac:dyDescent="0.35"/>
    <row r="101" ht="17.25" hidden="1" customHeight="1" x14ac:dyDescent="0.35"/>
    <row r="102" ht="17.25" hidden="1" customHeight="1" x14ac:dyDescent="0.35"/>
    <row r="103" ht="17.25" hidden="1" customHeight="1" x14ac:dyDescent="0.35"/>
    <row r="104" ht="17.25" hidden="1" customHeight="1" x14ac:dyDescent="0.35"/>
    <row r="105" ht="17.25" hidden="1" customHeight="1" x14ac:dyDescent="0.35"/>
    <row r="106" ht="17.25" hidden="1" customHeight="1" x14ac:dyDescent="0.35"/>
    <row r="107" ht="17.25" hidden="1" customHeight="1" x14ac:dyDescent="0.35"/>
    <row r="108" ht="17.25" hidden="1" customHeight="1" x14ac:dyDescent="0.35"/>
    <row r="109" ht="17.25" hidden="1" customHeight="1" x14ac:dyDescent="0.35"/>
    <row r="110" ht="17.25" hidden="1" customHeight="1" x14ac:dyDescent="0.35"/>
    <row r="111" ht="17.25" hidden="1" customHeight="1" x14ac:dyDescent="0.35"/>
    <row r="112" ht="17.25" hidden="1" customHeight="1" x14ac:dyDescent="0.35"/>
    <row r="113" spans="12:12" ht="17.25" hidden="1" customHeight="1" x14ac:dyDescent="0.35"/>
    <row r="114" spans="12:12" ht="17.25" hidden="1" customHeight="1" x14ac:dyDescent="0.35"/>
    <row r="115" spans="12:12" ht="17.25" hidden="1" customHeight="1" x14ac:dyDescent="0.35"/>
    <row r="116" spans="12:12" ht="17.25" hidden="1" customHeight="1" x14ac:dyDescent="0.35"/>
    <row r="117" spans="12:12" ht="17.25" hidden="1" customHeight="1" x14ac:dyDescent="0.35"/>
    <row r="118" spans="12:12" ht="17.25" hidden="1" customHeight="1" x14ac:dyDescent="0.35"/>
    <row r="119" spans="12:12" ht="17.25" hidden="1" customHeight="1" x14ac:dyDescent="0.35">
      <c r="L119" t="s">
        <v>556</v>
      </c>
    </row>
    <row r="120" spans="12:12" ht="17.25" hidden="1" customHeight="1" x14ac:dyDescent="0.35">
      <c r="L120" t="s">
        <v>558</v>
      </c>
    </row>
    <row r="121" spans="12:12" ht="17.25" hidden="1" customHeight="1" x14ac:dyDescent="0.35"/>
    <row r="122" spans="12:12" ht="17.25" hidden="1" customHeight="1" x14ac:dyDescent="0.35"/>
    <row r="123" spans="12:12" ht="17.25" hidden="1" customHeight="1" x14ac:dyDescent="0.35"/>
    <row r="124" spans="12:12" ht="17.25" hidden="1" customHeight="1" x14ac:dyDescent="0.35"/>
    <row r="125" spans="12:12" ht="17.25" hidden="1" customHeight="1" x14ac:dyDescent="0.35"/>
    <row r="126" spans="12:12" ht="17.25" hidden="1" customHeight="1" x14ac:dyDescent="0.35"/>
    <row r="127" spans="12:12" ht="17.25" hidden="1" customHeight="1" x14ac:dyDescent="0.35"/>
    <row r="128" spans="12:12" ht="17.25" hidden="1" customHeight="1" x14ac:dyDescent="0.35"/>
    <row r="129" spans="4:4" ht="17.25" hidden="1" customHeight="1" x14ac:dyDescent="0.35"/>
    <row r="130" spans="4:4" ht="17.25" hidden="1" customHeight="1" x14ac:dyDescent="0.35"/>
    <row r="131" spans="4:4" ht="17.25" hidden="1" customHeight="1" x14ac:dyDescent="0.35"/>
    <row r="132" spans="4:4" ht="17.25" hidden="1" customHeight="1" x14ac:dyDescent="0.35"/>
    <row r="133" spans="4:4" ht="17.25" hidden="1" customHeight="1" x14ac:dyDescent="0.35"/>
    <row r="134" spans="4:4" ht="17.25" hidden="1" customHeight="1" x14ac:dyDescent="0.35"/>
    <row r="135" spans="4:4" ht="17.25" hidden="1" customHeight="1" x14ac:dyDescent="0.35"/>
    <row r="136" spans="4:4" ht="17.25" hidden="1" customHeight="1" x14ac:dyDescent="0.35">
      <c r="D136" t="s">
        <v>165</v>
      </c>
    </row>
    <row r="137" spans="4:4" ht="17.25" hidden="1" customHeight="1" x14ac:dyDescent="0.35">
      <c r="D137" t="s">
        <v>640</v>
      </c>
    </row>
    <row r="138" spans="4:4" ht="17.25" hidden="1" customHeight="1" x14ac:dyDescent="0.35">
      <c r="D138" t="s">
        <v>224</v>
      </c>
    </row>
    <row r="139" spans="4:4" ht="17.25" hidden="1" customHeight="1" x14ac:dyDescent="0.35">
      <c r="D139" t="s">
        <v>248</v>
      </c>
    </row>
    <row r="140" spans="4:4" ht="17.25" hidden="1" customHeight="1" x14ac:dyDescent="0.35"/>
    <row r="141" spans="4:4" ht="17.25" hidden="1" customHeight="1" x14ac:dyDescent="0.35"/>
    <row r="142" spans="4:4" ht="17.25" hidden="1" customHeight="1" x14ac:dyDescent="0.35"/>
    <row r="143" spans="4:4" ht="17.25" hidden="1" customHeight="1" x14ac:dyDescent="0.35"/>
    <row r="144" spans="4:4" ht="17.25" hidden="1" customHeight="1" x14ac:dyDescent="0.35"/>
    <row r="145" spans="10:10" ht="17.25" hidden="1" customHeight="1" x14ac:dyDescent="0.35"/>
    <row r="146" spans="10:10" ht="17.25" hidden="1" customHeight="1" x14ac:dyDescent="0.35"/>
    <row r="147" spans="10:10" ht="17.25" hidden="1" customHeight="1" x14ac:dyDescent="0.35"/>
    <row r="148" spans="10:10" ht="17.25" hidden="1" customHeight="1" x14ac:dyDescent="0.35"/>
    <row r="149" spans="10:10" ht="17.25" hidden="1" customHeight="1" x14ac:dyDescent="0.35"/>
    <row r="150" spans="10:10" ht="17.25" hidden="1" customHeight="1" x14ac:dyDescent="0.35"/>
    <row r="151" spans="10:10" ht="17.25" hidden="1" customHeight="1" x14ac:dyDescent="0.35"/>
    <row r="152" spans="10:10" ht="17.25" hidden="1" customHeight="1" x14ac:dyDescent="0.35"/>
    <row r="153" spans="10:10" ht="17.25" hidden="1" customHeight="1" x14ac:dyDescent="0.35"/>
    <row r="154" spans="10:10" ht="17.25" hidden="1" customHeight="1" x14ac:dyDescent="0.35"/>
    <row r="155" spans="10:10" ht="17.25" hidden="1" customHeight="1" x14ac:dyDescent="0.35"/>
    <row r="156" spans="10:10" ht="17.25" hidden="1" customHeight="1" x14ac:dyDescent="0.35"/>
    <row r="157" spans="10:10" ht="17.25" hidden="1" customHeight="1" x14ac:dyDescent="0.35"/>
    <row r="158" spans="10:10" ht="17.25" hidden="1" customHeight="1" x14ac:dyDescent="0.35"/>
    <row r="159" spans="10:10" ht="17.25" hidden="1" customHeight="1" x14ac:dyDescent="0.35"/>
    <row r="160" spans="10:10" ht="17.25" hidden="1" customHeight="1" x14ac:dyDescent="0.35">
      <c r="J160">
        <v>60</v>
      </c>
    </row>
    <row r="161" spans="10:10" ht="17.25" hidden="1" customHeight="1" x14ac:dyDescent="0.35">
      <c r="J161">
        <v>61</v>
      </c>
    </row>
    <row r="162" spans="10:10" ht="17.25" hidden="1" customHeight="1" x14ac:dyDescent="0.35">
      <c r="J162">
        <v>62</v>
      </c>
    </row>
    <row r="163" spans="10:10" ht="17.25" hidden="1" customHeight="1" x14ac:dyDescent="0.35">
      <c r="J163">
        <v>63</v>
      </c>
    </row>
    <row r="164" spans="10:10" ht="17.25" hidden="1" customHeight="1" x14ac:dyDescent="0.35">
      <c r="J164">
        <v>64</v>
      </c>
    </row>
    <row r="165" spans="10:10" ht="17.25" hidden="1" customHeight="1" x14ac:dyDescent="0.35">
      <c r="J165">
        <v>65</v>
      </c>
    </row>
    <row r="166" spans="10:10" ht="17.25" hidden="1" customHeight="1" x14ac:dyDescent="0.35">
      <c r="J166">
        <v>66</v>
      </c>
    </row>
    <row r="167" spans="10:10" ht="17.25" hidden="1" customHeight="1" x14ac:dyDescent="0.35">
      <c r="J167">
        <v>67</v>
      </c>
    </row>
    <row r="168" spans="10:10" ht="17.25" hidden="1" customHeight="1" x14ac:dyDescent="0.35">
      <c r="J168">
        <v>68</v>
      </c>
    </row>
    <row r="169" spans="10:10" ht="17.25" hidden="1" customHeight="1" x14ac:dyDescent="0.35">
      <c r="J169">
        <v>69</v>
      </c>
    </row>
    <row r="170" spans="10:10" ht="17.25" hidden="1" customHeight="1" x14ac:dyDescent="0.35">
      <c r="J170">
        <v>70</v>
      </c>
    </row>
    <row r="171" spans="10:10" ht="17.25" hidden="1" customHeight="1" x14ac:dyDescent="0.35">
      <c r="J171">
        <v>71</v>
      </c>
    </row>
    <row r="172" spans="10:10" ht="17.25" hidden="1" customHeight="1" x14ac:dyDescent="0.35">
      <c r="J172">
        <v>72</v>
      </c>
    </row>
    <row r="173" spans="10:10" ht="17.25" hidden="1" customHeight="1" x14ac:dyDescent="0.35">
      <c r="J173">
        <v>73</v>
      </c>
    </row>
    <row r="174" spans="10:10" ht="17.25" hidden="1" customHeight="1" x14ac:dyDescent="0.35">
      <c r="J174">
        <v>74</v>
      </c>
    </row>
    <row r="175" spans="10:10" ht="17.25" hidden="1" customHeight="1" x14ac:dyDescent="0.35">
      <c r="J175">
        <v>75</v>
      </c>
    </row>
    <row r="176" spans="10:10" ht="17.25" hidden="1" customHeight="1" x14ac:dyDescent="0.35">
      <c r="J176">
        <v>76</v>
      </c>
    </row>
    <row r="177" spans="10:10" ht="17.25" hidden="1" customHeight="1" x14ac:dyDescent="0.35">
      <c r="J177">
        <v>77</v>
      </c>
    </row>
    <row r="178" spans="10:10" ht="17.25" hidden="1" customHeight="1" x14ac:dyDescent="0.35">
      <c r="J178">
        <v>78</v>
      </c>
    </row>
    <row r="179" spans="10:10" ht="17.25" hidden="1" customHeight="1" x14ac:dyDescent="0.35">
      <c r="J179">
        <v>79</v>
      </c>
    </row>
    <row r="180" spans="10:10" ht="17.25" hidden="1" customHeight="1" x14ac:dyDescent="0.35">
      <c r="J180">
        <v>80</v>
      </c>
    </row>
    <row r="181" spans="10:10" ht="17.25" hidden="1" customHeight="1" x14ac:dyDescent="0.35">
      <c r="J181">
        <v>81</v>
      </c>
    </row>
    <row r="182" spans="10:10" ht="17.25" hidden="1" customHeight="1" x14ac:dyDescent="0.35">
      <c r="J182">
        <v>82</v>
      </c>
    </row>
    <row r="183" spans="10:10" ht="17.25" hidden="1" customHeight="1" x14ac:dyDescent="0.35">
      <c r="J183">
        <v>83</v>
      </c>
    </row>
    <row r="184" spans="10:10" ht="17.25" hidden="1" customHeight="1" x14ac:dyDescent="0.35">
      <c r="J184">
        <v>84</v>
      </c>
    </row>
    <row r="185" spans="10:10" ht="17.25" hidden="1" customHeight="1" x14ac:dyDescent="0.35">
      <c r="J185">
        <v>85</v>
      </c>
    </row>
    <row r="186" spans="10:10" ht="17.25" hidden="1" customHeight="1" x14ac:dyDescent="0.35">
      <c r="J186">
        <v>86</v>
      </c>
    </row>
    <row r="187" spans="10:10" ht="17.25" hidden="1" customHeight="1" x14ac:dyDescent="0.35">
      <c r="J187">
        <v>87</v>
      </c>
    </row>
    <row r="188" spans="10:10" ht="17.25" hidden="1" customHeight="1" x14ac:dyDescent="0.35">
      <c r="J188">
        <v>88</v>
      </c>
    </row>
    <row r="189" spans="10:10" ht="17.25" hidden="1" customHeight="1" x14ac:dyDescent="0.35">
      <c r="J189">
        <v>89</v>
      </c>
    </row>
    <row r="190" spans="10:10" ht="17.25" hidden="1" customHeight="1" x14ac:dyDescent="0.35">
      <c r="J190">
        <v>90</v>
      </c>
    </row>
    <row r="191" spans="10:10" ht="17.25" hidden="1" customHeight="1" x14ac:dyDescent="0.35">
      <c r="J191">
        <v>91</v>
      </c>
    </row>
    <row r="192" spans="10:10" ht="17.25" hidden="1" customHeight="1" x14ac:dyDescent="0.35">
      <c r="J192">
        <v>92</v>
      </c>
    </row>
    <row r="193" spans="10:10" ht="17.25" hidden="1" customHeight="1" x14ac:dyDescent="0.35">
      <c r="J193">
        <v>93</v>
      </c>
    </row>
    <row r="194" spans="10:10" ht="17.25" hidden="1" customHeight="1" x14ac:dyDescent="0.35">
      <c r="J194">
        <v>94</v>
      </c>
    </row>
    <row r="195" spans="10:10" ht="17.25" hidden="1" customHeight="1" x14ac:dyDescent="0.35">
      <c r="J195">
        <v>95</v>
      </c>
    </row>
    <row r="196" spans="10:10" ht="17.25" hidden="1" customHeight="1" x14ac:dyDescent="0.35">
      <c r="J196">
        <v>96</v>
      </c>
    </row>
    <row r="197" spans="10:10" ht="17.25" hidden="1" customHeight="1" x14ac:dyDescent="0.35">
      <c r="J197">
        <v>97</v>
      </c>
    </row>
    <row r="198" spans="10:10" ht="17.25" hidden="1" customHeight="1" x14ac:dyDescent="0.35">
      <c r="J198">
        <v>98</v>
      </c>
    </row>
    <row r="199" spans="10:10" ht="17.25" hidden="1" customHeight="1" x14ac:dyDescent="0.35">
      <c r="J199">
        <v>99</v>
      </c>
    </row>
    <row r="200" spans="10:10" ht="17.25" hidden="1" customHeight="1" x14ac:dyDescent="0.35">
      <c r="J200">
        <v>100</v>
      </c>
    </row>
    <row r="201" spans="10:10" ht="17.25" hidden="1" customHeight="1" x14ac:dyDescent="0.35"/>
    <row r="202" spans="10:10" ht="17.25" hidden="1" customHeight="1" x14ac:dyDescent="0.35"/>
    <row r="203" spans="10:10" ht="17.25" hidden="1" customHeight="1" x14ac:dyDescent="0.35"/>
    <row r="204" spans="10:10" ht="17.25" hidden="1" customHeight="1" x14ac:dyDescent="0.35"/>
    <row r="205" spans="10:10" ht="17.25" hidden="1" customHeight="1" x14ac:dyDescent="0.35"/>
    <row r="206" spans="10:10" ht="17.25" hidden="1" customHeight="1" x14ac:dyDescent="0.35"/>
    <row r="207" spans="10:10" ht="17.25" hidden="1" customHeight="1" x14ac:dyDescent="0.35"/>
    <row r="208" spans="10:10" ht="17.25" hidden="1" customHeight="1" x14ac:dyDescent="0.35"/>
    <row r="209" ht="17.25" hidden="1" customHeight="1" x14ac:dyDescent="0.35"/>
    <row r="210" ht="17.25" hidden="1" customHeight="1" x14ac:dyDescent="0.35"/>
    <row r="211" ht="17.25" hidden="1" customHeight="1" x14ac:dyDescent="0.35"/>
    <row r="212" ht="17.25" hidden="1" customHeight="1" x14ac:dyDescent="0.35"/>
    <row r="213" ht="17.25" hidden="1" customHeight="1" x14ac:dyDescent="0.35"/>
    <row r="214" ht="17.25" hidden="1" customHeight="1" x14ac:dyDescent="0.35"/>
    <row r="215" ht="17.25" hidden="1" customHeight="1" x14ac:dyDescent="0.35"/>
    <row r="216" ht="17.25" hidden="1" customHeight="1" x14ac:dyDescent="0.35"/>
    <row r="217" ht="17.25" hidden="1" customHeight="1" x14ac:dyDescent="0.35"/>
    <row r="218" ht="17.25" hidden="1" customHeight="1" x14ac:dyDescent="0.35"/>
    <row r="219" ht="17.25" hidden="1" customHeight="1" x14ac:dyDescent="0.35"/>
    <row r="220" ht="17.25" hidden="1" customHeight="1" x14ac:dyDescent="0.35"/>
    <row r="221" ht="17.25" hidden="1" customHeight="1" x14ac:dyDescent="0.35"/>
    <row r="222" ht="17.25" hidden="1" customHeight="1" x14ac:dyDescent="0.35"/>
    <row r="223" ht="17.25" hidden="1" customHeight="1" x14ac:dyDescent="0.35"/>
    <row r="224" ht="17.25" hidden="1" customHeight="1" x14ac:dyDescent="0.35"/>
    <row r="225" ht="17.25" hidden="1" customHeight="1" x14ac:dyDescent="0.35"/>
    <row r="226" ht="17.25" hidden="1" customHeight="1" x14ac:dyDescent="0.35"/>
    <row r="227" ht="17.25" hidden="1" customHeight="1" x14ac:dyDescent="0.35"/>
    <row r="228" ht="17.25" hidden="1" customHeight="1" x14ac:dyDescent="0.35"/>
    <row r="229" ht="17.25" hidden="1" customHeight="1" x14ac:dyDescent="0.35"/>
    <row r="230" ht="17.25" hidden="1" customHeight="1" x14ac:dyDescent="0.35"/>
    <row r="231" ht="17.25" hidden="1" customHeight="1" x14ac:dyDescent="0.35"/>
    <row r="232" ht="17.25" hidden="1" customHeight="1" x14ac:dyDescent="0.35"/>
    <row r="233" ht="17.25" hidden="1" customHeight="1" x14ac:dyDescent="0.35"/>
    <row r="234" ht="17.25" hidden="1" customHeight="1" x14ac:dyDescent="0.35"/>
    <row r="235" ht="17.25" hidden="1" customHeight="1" x14ac:dyDescent="0.35"/>
    <row r="236" ht="17.25" hidden="1" customHeight="1" x14ac:dyDescent="0.35"/>
    <row r="237" ht="17.25" hidden="1" customHeight="1" x14ac:dyDescent="0.35"/>
    <row r="238" ht="17.25" hidden="1" customHeight="1" x14ac:dyDescent="0.35"/>
    <row r="239" ht="17.25" hidden="1" customHeight="1" x14ac:dyDescent="0.35"/>
    <row r="240" ht="17.25" hidden="1" customHeight="1" x14ac:dyDescent="0.35"/>
    <row r="241" ht="17.25" hidden="1" customHeight="1" x14ac:dyDescent="0.35"/>
    <row r="242" ht="17.25" hidden="1" customHeight="1" x14ac:dyDescent="0.35"/>
    <row r="243" ht="17.25" hidden="1" customHeight="1" x14ac:dyDescent="0.35"/>
    <row r="244" ht="17.25" hidden="1" customHeight="1" x14ac:dyDescent="0.35"/>
    <row r="245" ht="17.25" hidden="1" customHeight="1" x14ac:dyDescent="0.35"/>
    <row r="246" ht="17.25" hidden="1" customHeight="1" x14ac:dyDescent="0.35"/>
    <row r="247" ht="17.25" hidden="1" customHeight="1" x14ac:dyDescent="0.35"/>
    <row r="248" ht="17.25" hidden="1" customHeight="1" x14ac:dyDescent="0.35"/>
    <row r="249" ht="17.25" hidden="1" customHeight="1" x14ac:dyDescent="0.35"/>
    <row r="250" ht="17.25" hidden="1" customHeight="1" x14ac:dyDescent="0.35"/>
    <row r="251" ht="17.25" hidden="1" customHeight="1" x14ac:dyDescent="0.35"/>
    <row r="252" ht="17.25" hidden="1" customHeight="1" x14ac:dyDescent="0.35"/>
    <row r="253" ht="17.25" hidden="1" customHeight="1" x14ac:dyDescent="0.35"/>
    <row r="254" ht="17.25" hidden="1" customHeight="1" x14ac:dyDescent="0.35"/>
    <row r="255" ht="17.25" hidden="1" customHeight="1" x14ac:dyDescent="0.35"/>
    <row r="256" ht="17.25" hidden="1" customHeight="1" x14ac:dyDescent="0.35"/>
    <row r="257" ht="17.25" hidden="1" customHeight="1" x14ac:dyDescent="0.35"/>
    <row r="258" ht="17.25" hidden="1" customHeight="1" x14ac:dyDescent="0.35"/>
    <row r="259" ht="17.25" hidden="1" customHeight="1" x14ac:dyDescent="0.35"/>
    <row r="260" ht="17.25" hidden="1" customHeight="1" x14ac:dyDescent="0.35"/>
    <row r="261" ht="17.25" hidden="1" customHeight="1" x14ac:dyDescent="0.35"/>
    <row r="262" ht="17.25" hidden="1" customHeight="1" x14ac:dyDescent="0.35"/>
    <row r="263" ht="17.25" hidden="1" customHeight="1" x14ac:dyDescent="0.35"/>
    <row r="264" ht="17.25" hidden="1" customHeight="1" x14ac:dyDescent="0.35"/>
    <row r="265" ht="17.25" hidden="1" customHeight="1" x14ac:dyDescent="0.35"/>
    <row r="266" ht="17.25" hidden="1" customHeight="1" x14ac:dyDescent="0.35"/>
    <row r="267" ht="17.25" hidden="1" customHeight="1" x14ac:dyDescent="0.35"/>
    <row r="268" ht="17.25" hidden="1" customHeight="1" x14ac:dyDescent="0.35"/>
    <row r="269" ht="17.25" hidden="1" customHeight="1" x14ac:dyDescent="0.35"/>
    <row r="270" ht="17.25" hidden="1" customHeight="1" x14ac:dyDescent="0.35"/>
    <row r="271" ht="17.25" hidden="1" customHeight="1" x14ac:dyDescent="0.35"/>
    <row r="272" ht="17.25" hidden="1" customHeight="1" x14ac:dyDescent="0.35"/>
    <row r="273" ht="17.25" hidden="1" customHeight="1" x14ac:dyDescent="0.35"/>
    <row r="274" ht="17.25" hidden="1" customHeight="1" x14ac:dyDescent="0.35"/>
    <row r="275" ht="17.25" hidden="1" customHeight="1" x14ac:dyDescent="0.35"/>
    <row r="276" ht="17.25" hidden="1" customHeight="1" x14ac:dyDescent="0.35"/>
    <row r="277" ht="17.25" hidden="1" customHeight="1" x14ac:dyDescent="0.35"/>
    <row r="278" ht="17.25" hidden="1" customHeight="1" x14ac:dyDescent="0.35"/>
    <row r="279" ht="17.25" hidden="1" customHeight="1" x14ac:dyDescent="0.35"/>
    <row r="280" ht="17.25" hidden="1" customHeight="1" x14ac:dyDescent="0.35"/>
    <row r="281" ht="17.25" hidden="1" customHeight="1" x14ac:dyDescent="0.35"/>
    <row r="282" ht="17.25" hidden="1" customHeight="1" x14ac:dyDescent="0.35"/>
    <row r="283" ht="17.25" hidden="1" customHeight="1" x14ac:dyDescent="0.35"/>
    <row r="284" ht="17.25" hidden="1" customHeight="1" x14ac:dyDescent="0.35"/>
    <row r="285" ht="17.25" hidden="1" customHeight="1" x14ac:dyDescent="0.35"/>
    <row r="286" ht="17.25" hidden="1" customHeight="1" x14ac:dyDescent="0.35"/>
    <row r="287" ht="17.25" hidden="1" customHeight="1" x14ac:dyDescent="0.35"/>
    <row r="288" ht="17.25" hidden="1" customHeight="1" x14ac:dyDescent="0.35"/>
    <row r="289" ht="17.25" hidden="1" customHeight="1" x14ac:dyDescent="0.35"/>
    <row r="290" ht="17.25" hidden="1" customHeight="1" x14ac:dyDescent="0.35"/>
    <row r="291" ht="17.25" hidden="1" customHeight="1" x14ac:dyDescent="0.35"/>
    <row r="292" ht="17.25" hidden="1" customHeight="1" x14ac:dyDescent="0.35"/>
    <row r="293" ht="17.25" hidden="1" customHeight="1" x14ac:dyDescent="0.35"/>
    <row r="294" ht="17.25" hidden="1" customHeight="1" x14ac:dyDescent="0.35"/>
    <row r="295" ht="17.25" hidden="1" customHeight="1" x14ac:dyDescent="0.35"/>
    <row r="296" ht="17.25" hidden="1" customHeight="1" x14ac:dyDescent="0.35"/>
    <row r="297" ht="17.25" hidden="1" customHeight="1" x14ac:dyDescent="0.35"/>
    <row r="298" ht="17.25" hidden="1" customHeight="1" x14ac:dyDescent="0.35"/>
    <row r="299" ht="17.25" hidden="1" customHeight="1" x14ac:dyDescent="0.35"/>
    <row r="300" ht="17.25" hidden="1" customHeight="1" x14ac:dyDescent="0.35"/>
    <row r="301" ht="17.25" hidden="1" customHeight="1" x14ac:dyDescent="0.35"/>
    <row r="302" ht="17.25" hidden="1" customHeight="1" x14ac:dyDescent="0.35"/>
    <row r="303" ht="17.25" hidden="1" customHeight="1" x14ac:dyDescent="0.35"/>
    <row r="304" ht="17.25" hidden="1" customHeight="1" x14ac:dyDescent="0.35"/>
    <row r="305" ht="17.25" hidden="1" customHeight="1" x14ac:dyDescent="0.35"/>
    <row r="306" ht="17.25" hidden="1" customHeight="1" x14ac:dyDescent="0.35"/>
    <row r="307" ht="17.25" hidden="1" customHeight="1" x14ac:dyDescent="0.35"/>
    <row r="308" ht="17.25" hidden="1" customHeight="1" x14ac:dyDescent="0.35"/>
    <row r="309" ht="17.25" hidden="1" customHeight="1" x14ac:dyDescent="0.35"/>
    <row r="310" ht="17.25" hidden="1" customHeight="1" x14ac:dyDescent="0.35"/>
    <row r="311" ht="17.25" hidden="1" customHeight="1" x14ac:dyDescent="0.35"/>
    <row r="312" ht="17.25" hidden="1" customHeight="1" x14ac:dyDescent="0.35"/>
    <row r="313" ht="17.25" hidden="1" customHeight="1" x14ac:dyDescent="0.35"/>
    <row r="314" ht="17.25" hidden="1" customHeight="1" x14ac:dyDescent="0.35"/>
    <row r="315" ht="17.25" hidden="1" customHeight="1" x14ac:dyDescent="0.35"/>
    <row r="316" ht="17.25" hidden="1" customHeight="1" x14ac:dyDescent="0.35"/>
    <row r="317" ht="17.25" hidden="1" customHeight="1" x14ac:dyDescent="0.35"/>
    <row r="318" ht="17.25" hidden="1" customHeight="1" x14ac:dyDescent="0.35"/>
    <row r="319" ht="17.25" hidden="1" customHeight="1" x14ac:dyDescent="0.35"/>
    <row r="320" ht="17.25" hidden="1" customHeight="1" x14ac:dyDescent="0.35"/>
    <row r="321" ht="17.25" hidden="1" customHeight="1" x14ac:dyDescent="0.35"/>
    <row r="322" ht="17.25" hidden="1" customHeight="1" x14ac:dyDescent="0.35"/>
    <row r="323" ht="17.25" hidden="1" customHeight="1" x14ac:dyDescent="0.35"/>
    <row r="324" ht="17.25" hidden="1" customHeight="1" x14ac:dyDescent="0.35"/>
    <row r="325" ht="17.25" hidden="1" customHeight="1" x14ac:dyDescent="0.35"/>
    <row r="326" ht="17.25" hidden="1" customHeight="1" x14ac:dyDescent="0.35"/>
    <row r="327" ht="17.25" hidden="1" customHeight="1" x14ac:dyDescent="0.35"/>
    <row r="328" ht="17.25" hidden="1" customHeight="1" x14ac:dyDescent="0.35"/>
    <row r="329" ht="17.25" hidden="1" customHeight="1" x14ac:dyDescent="0.35"/>
    <row r="330" ht="17.25" hidden="1" customHeight="1" x14ac:dyDescent="0.35"/>
    <row r="331" ht="17.25" hidden="1" customHeight="1" x14ac:dyDescent="0.35"/>
    <row r="332" ht="17.25" hidden="1" customHeight="1" x14ac:dyDescent="0.35"/>
    <row r="333" ht="17.25" hidden="1" customHeight="1" x14ac:dyDescent="0.35"/>
    <row r="334" ht="17.25" hidden="1" customHeight="1" x14ac:dyDescent="0.35"/>
    <row r="335" ht="17.25" hidden="1" customHeight="1" x14ac:dyDescent="0.35"/>
    <row r="336" ht="17.25" hidden="1" customHeight="1" x14ac:dyDescent="0.35"/>
    <row r="337" ht="17.25" hidden="1" customHeight="1" x14ac:dyDescent="0.35"/>
    <row r="338" ht="17.25" hidden="1" customHeight="1" x14ac:dyDescent="0.35"/>
    <row r="339" ht="17.25" hidden="1" customHeight="1" x14ac:dyDescent="0.35"/>
    <row r="340" ht="17.25" hidden="1" customHeight="1" x14ac:dyDescent="0.35"/>
    <row r="341" ht="17.25" hidden="1" customHeight="1" x14ac:dyDescent="0.35"/>
    <row r="342" ht="17.25" hidden="1" customHeight="1" x14ac:dyDescent="0.35"/>
    <row r="343" ht="17.25" hidden="1" customHeight="1" x14ac:dyDescent="0.35"/>
    <row r="344" ht="17.25" hidden="1" customHeight="1" x14ac:dyDescent="0.35"/>
    <row r="345" ht="17.25" hidden="1" customHeight="1" x14ac:dyDescent="0.35"/>
    <row r="346" ht="17.25" hidden="1" customHeight="1" x14ac:dyDescent="0.35"/>
    <row r="347" ht="17.25" hidden="1" customHeight="1" x14ac:dyDescent="0.35"/>
    <row r="348" ht="17.25" hidden="1" customHeight="1" x14ac:dyDescent="0.35"/>
    <row r="349" ht="17.25" hidden="1" customHeight="1" x14ac:dyDescent="0.35"/>
    <row r="350" ht="17.25" hidden="1" customHeight="1" x14ac:dyDescent="0.35"/>
    <row r="351" ht="17.25" hidden="1" customHeight="1" x14ac:dyDescent="0.35"/>
    <row r="352" ht="17.25" hidden="1" customHeight="1" x14ac:dyDescent="0.35"/>
    <row r="353" ht="17.25" hidden="1" customHeight="1" x14ac:dyDescent="0.35"/>
    <row r="354" ht="17.25" hidden="1" customHeight="1" x14ac:dyDescent="0.35"/>
    <row r="355" ht="17.25" hidden="1" customHeight="1" x14ac:dyDescent="0.35"/>
    <row r="356" ht="17.25" hidden="1" customHeight="1" x14ac:dyDescent="0.35"/>
    <row r="357" ht="17.25" hidden="1" customHeight="1" x14ac:dyDescent="0.35"/>
    <row r="358" ht="17.25" hidden="1" customHeight="1" x14ac:dyDescent="0.35"/>
    <row r="359" ht="17.25" hidden="1" customHeight="1" x14ac:dyDescent="0.35"/>
    <row r="360" ht="17.25" hidden="1" customHeight="1" x14ac:dyDescent="0.35"/>
    <row r="361" ht="17.25" hidden="1" customHeight="1" x14ac:dyDescent="0.35"/>
    <row r="362" ht="17.25" hidden="1" customHeight="1" x14ac:dyDescent="0.35"/>
    <row r="363" ht="17.25" hidden="1" customHeight="1" x14ac:dyDescent="0.35"/>
    <row r="364" ht="17.25" hidden="1" customHeight="1" x14ac:dyDescent="0.35"/>
    <row r="365" ht="17.25" hidden="1" customHeight="1" x14ac:dyDescent="0.35"/>
    <row r="366" ht="17.25" hidden="1" customHeight="1" x14ac:dyDescent="0.35"/>
    <row r="367" ht="17.25" hidden="1" customHeight="1" x14ac:dyDescent="0.35"/>
    <row r="368" ht="17.25" hidden="1" customHeight="1" x14ac:dyDescent="0.35"/>
    <row r="369" ht="17.25" hidden="1" customHeight="1" x14ac:dyDescent="0.35"/>
    <row r="370" ht="17.25" hidden="1" customHeight="1" x14ac:dyDescent="0.35"/>
    <row r="371" ht="17.25" hidden="1" customHeight="1" x14ac:dyDescent="0.35"/>
    <row r="372" ht="17.25" hidden="1" customHeight="1" x14ac:dyDescent="0.35"/>
    <row r="373" ht="17.25" hidden="1" customHeight="1" x14ac:dyDescent="0.35"/>
    <row r="374" ht="17.25" hidden="1" customHeight="1" x14ac:dyDescent="0.35"/>
    <row r="375" ht="17.25" hidden="1" customHeight="1" x14ac:dyDescent="0.35"/>
    <row r="376" ht="17.25" hidden="1" customHeight="1" x14ac:dyDescent="0.35"/>
    <row r="377" ht="17.25" hidden="1" customHeight="1" x14ac:dyDescent="0.35"/>
    <row r="378" ht="17.25" hidden="1" customHeight="1" x14ac:dyDescent="0.35"/>
    <row r="379" ht="17.25" hidden="1" customHeight="1" x14ac:dyDescent="0.35"/>
    <row r="380" ht="17.25" hidden="1" customHeight="1" x14ac:dyDescent="0.35"/>
    <row r="381" ht="17.25" hidden="1" customHeight="1" x14ac:dyDescent="0.35"/>
    <row r="382" ht="17.25" hidden="1" customHeight="1" x14ac:dyDescent="0.35"/>
    <row r="383" ht="17.25" hidden="1" customHeight="1" x14ac:dyDescent="0.35"/>
    <row r="384" ht="17.25" hidden="1" customHeight="1" x14ac:dyDescent="0.35"/>
    <row r="385" ht="17.25" hidden="1" customHeight="1" x14ac:dyDescent="0.35"/>
    <row r="386" ht="17.25" hidden="1" customHeight="1" x14ac:dyDescent="0.35"/>
    <row r="387" ht="17.25" hidden="1" customHeight="1" x14ac:dyDescent="0.35"/>
    <row r="388" ht="17.25" hidden="1" customHeight="1" x14ac:dyDescent="0.35"/>
    <row r="389" ht="17.25" hidden="1" customHeight="1" x14ac:dyDescent="0.35"/>
    <row r="390" ht="17.25" hidden="1" customHeight="1" x14ac:dyDescent="0.35"/>
    <row r="391" ht="17.25" hidden="1" customHeight="1" x14ac:dyDescent="0.35"/>
    <row r="392" ht="17.25" hidden="1" customHeight="1" x14ac:dyDescent="0.35"/>
    <row r="393" ht="17.25" hidden="1" customHeight="1" x14ac:dyDescent="0.35"/>
    <row r="394" ht="17.25" hidden="1" customHeight="1" x14ac:dyDescent="0.35"/>
    <row r="395" ht="17.25" hidden="1" customHeight="1" x14ac:dyDescent="0.35"/>
    <row r="396" ht="17.25" hidden="1" customHeight="1" x14ac:dyDescent="0.35"/>
    <row r="397" ht="17.25" hidden="1" customHeight="1" x14ac:dyDescent="0.35"/>
    <row r="398" ht="17.25" hidden="1" customHeight="1" x14ac:dyDescent="0.35"/>
    <row r="399" ht="17.25" hidden="1" customHeight="1" x14ac:dyDescent="0.35"/>
    <row r="400" ht="17.25" hidden="1" customHeight="1" x14ac:dyDescent="0.35"/>
    <row r="401" ht="17.25" hidden="1" customHeight="1" x14ac:dyDescent="0.35"/>
    <row r="402" ht="17.25" hidden="1" customHeight="1" x14ac:dyDescent="0.35"/>
    <row r="403" ht="17.25" hidden="1" customHeight="1" x14ac:dyDescent="0.35"/>
    <row r="404" ht="17.25" hidden="1" customHeight="1" x14ac:dyDescent="0.35"/>
    <row r="405" ht="17.25" hidden="1" customHeight="1" x14ac:dyDescent="0.35"/>
    <row r="406" ht="17.25" hidden="1" customHeight="1" x14ac:dyDescent="0.35"/>
    <row r="407" ht="17.25" hidden="1" customHeight="1" x14ac:dyDescent="0.35"/>
    <row r="408" ht="17.25" hidden="1" customHeight="1" x14ac:dyDescent="0.35"/>
    <row r="409" ht="17.25" hidden="1" customHeight="1" x14ac:dyDescent="0.35"/>
    <row r="410" ht="17.25" hidden="1" customHeight="1" x14ac:dyDescent="0.35"/>
    <row r="411" ht="17.25" hidden="1" customHeight="1" x14ac:dyDescent="0.35"/>
    <row r="412" ht="17.25" hidden="1" customHeight="1" x14ac:dyDescent="0.35"/>
    <row r="413" ht="17.25" hidden="1" customHeight="1" x14ac:dyDescent="0.35"/>
    <row r="414" ht="17.25" hidden="1" customHeight="1" x14ac:dyDescent="0.35"/>
    <row r="415" ht="17.25" hidden="1" customHeight="1" x14ac:dyDescent="0.35"/>
    <row r="416" ht="17.25" hidden="1" customHeight="1" x14ac:dyDescent="0.35"/>
    <row r="417" ht="17.25" hidden="1" customHeight="1" x14ac:dyDescent="0.35"/>
    <row r="418" ht="17.25" hidden="1" customHeight="1" x14ac:dyDescent="0.35"/>
    <row r="419" ht="17.25" hidden="1" customHeight="1" x14ac:dyDescent="0.35"/>
    <row r="420" ht="17.25" hidden="1" customHeight="1" x14ac:dyDescent="0.35"/>
    <row r="421" ht="17.25" hidden="1" customHeight="1" x14ac:dyDescent="0.35"/>
    <row r="422" ht="17.25" hidden="1" customHeight="1" x14ac:dyDescent="0.35"/>
    <row r="423" ht="17.25" hidden="1" customHeight="1" x14ac:dyDescent="0.35"/>
    <row r="424" ht="17.25" hidden="1" customHeight="1" x14ac:dyDescent="0.35"/>
    <row r="425" ht="17.25" hidden="1" customHeight="1" x14ac:dyDescent="0.35"/>
    <row r="426" ht="17.25" hidden="1" customHeight="1" x14ac:dyDescent="0.35"/>
    <row r="427" ht="17.25" hidden="1" customHeight="1" x14ac:dyDescent="0.35"/>
    <row r="428" ht="17.25" hidden="1" customHeight="1" x14ac:dyDescent="0.35"/>
    <row r="429" ht="17.25" hidden="1" customHeight="1" x14ac:dyDescent="0.35"/>
    <row r="430" ht="17.25" hidden="1" customHeight="1" x14ac:dyDescent="0.35"/>
    <row r="431" ht="17.25" hidden="1" customHeight="1" x14ac:dyDescent="0.35"/>
    <row r="432" ht="17.25" hidden="1" customHeight="1" x14ac:dyDescent="0.35"/>
    <row r="433" ht="17.25" hidden="1" customHeight="1" x14ac:dyDescent="0.35"/>
    <row r="434" ht="17.25" hidden="1" customHeight="1" x14ac:dyDescent="0.35"/>
    <row r="435" ht="17.25" hidden="1" customHeight="1" x14ac:dyDescent="0.35"/>
    <row r="436" ht="17.25" hidden="1" customHeight="1" x14ac:dyDescent="0.35"/>
    <row r="437" ht="17.25" hidden="1" customHeight="1" x14ac:dyDescent="0.35"/>
    <row r="438" ht="17.25" hidden="1" customHeight="1" x14ac:dyDescent="0.35"/>
    <row r="439" ht="17.25" hidden="1" customHeight="1" x14ac:dyDescent="0.35"/>
    <row r="440" ht="17.25" hidden="1" customHeight="1" x14ac:dyDescent="0.35"/>
    <row r="441" ht="17.25" hidden="1" customHeight="1" x14ac:dyDescent="0.35"/>
    <row r="442" ht="17.25" hidden="1" customHeight="1" x14ac:dyDescent="0.35"/>
    <row r="443" ht="17.25" hidden="1" customHeight="1" x14ac:dyDescent="0.35"/>
    <row r="444" ht="17.25" hidden="1" customHeight="1" x14ac:dyDescent="0.35"/>
    <row r="445" ht="17.25" hidden="1" customHeight="1" x14ac:dyDescent="0.35"/>
    <row r="446" ht="17.25" hidden="1" customHeight="1" x14ac:dyDescent="0.35"/>
    <row r="447" ht="17.25" hidden="1" customHeight="1" x14ac:dyDescent="0.35"/>
    <row r="448" ht="17.25" hidden="1" customHeight="1" x14ac:dyDescent="0.35"/>
    <row r="449" ht="17.25" hidden="1" customHeight="1" x14ac:dyDescent="0.35"/>
    <row r="450" ht="17.25" hidden="1" customHeight="1" x14ac:dyDescent="0.35"/>
    <row r="451" ht="17.25" hidden="1" customHeight="1" x14ac:dyDescent="0.35"/>
    <row r="452" ht="17.25" hidden="1" customHeight="1" x14ac:dyDescent="0.35"/>
    <row r="453" ht="17.25" hidden="1" customHeight="1" x14ac:dyDescent="0.35"/>
    <row r="454" ht="17.25" hidden="1" customHeight="1" x14ac:dyDescent="0.35"/>
    <row r="455" ht="17.25" hidden="1" customHeight="1" x14ac:dyDescent="0.35"/>
    <row r="456" ht="17.25" hidden="1" customHeight="1" x14ac:dyDescent="0.35"/>
    <row r="457" ht="17.25" hidden="1" customHeight="1" x14ac:dyDescent="0.35"/>
    <row r="458" ht="17.25" hidden="1" customHeight="1" x14ac:dyDescent="0.35"/>
    <row r="459" ht="17.25" hidden="1" customHeight="1" x14ac:dyDescent="0.35"/>
    <row r="460" ht="17.25" hidden="1" customHeight="1" x14ac:dyDescent="0.35"/>
    <row r="461" ht="17.25" hidden="1" customHeight="1" x14ac:dyDescent="0.35"/>
    <row r="462" ht="17.25" hidden="1" customHeight="1" x14ac:dyDescent="0.35"/>
    <row r="463" ht="17.25" hidden="1" customHeight="1" x14ac:dyDescent="0.35"/>
    <row r="464" ht="17.25" hidden="1" customHeight="1" x14ac:dyDescent="0.35"/>
    <row r="465" ht="17.25" hidden="1" customHeight="1" x14ac:dyDescent="0.35"/>
    <row r="466" ht="17.25" hidden="1" customHeight="1" x14ac:dyDescent="0.35"/>
    <row r="467" ht="17.25" hidden="1" customHeight="1" x14ac:dyDescent="0.35"/>
    <row r="468" ht="17.25" hidden="1" customHeight="1" x14ac:dyDescent="0.35"/>
    <row r="469" ht="17.25" hidden="1" customHeight="1" x14ac:dyDescent="0.35"/>
    <row r="470" ht="17.25" hidden="1" customHeight="1" x14ac:dyDescent="0.35"/>
    <row r="471" ht="17.25" hidden="1" customHeight="1" x14ac:dyDescent="0.35"/>
    <row r="472" ht="17.25" hidden="1" customHeight="1" x14ac:dyDescent="0.35"/>
    <row r="473" ht="17.25" hidden="1" customHeight="1" x14ac:dyDescent="0.35"/>
    <row r="474" ht="17.25" hidden="1" customHeight="1" x14ac:dyDescent="0.35"/>
    <row r="475" ht="17.25" hidden="1" customHeight="1" x14ac:dyDescent="0.35"/>
    <row r="476" ht="17.25" hidden="1" customHeight="1" x14ac:dyDescent="0.35"/>
    <row r="477" ht="17.25" hidden="1" customHeight="1" x14ac:dyDescent="0.35"/>
    <row r="478" ht="17.25" hidden="1" customHeight="1" x14ac:dyDescent="0.35"/>
    <row r="479" ht="17.25" hidden="1" customHeight="1" x14ac:dyDescent="0.35"/>
    <row r="480" ht="17.25" hidden="1" customHeight="1" x14ac:dyDescent="0.35"/>
    <row r="481" ht="17.25" hidden="1" customHeight="1" x14ac:dyDescent="0.35"/>
    <row r="482" ht="17.25" hidden="1" customHeight="1" x14ac:dyDescent="0.35"/>
    <row r="483" ht="17.25" hidden="1" customHeight="1" x14ac:dyDescent="0.35"/>
    <row r="484" ht="17.25" hidden="1" customHeight="1" x14ac:dyDescent="0.35"/>
    <row r="485" ht="17.25" hidden="1" customHeight="1" x14ac:dyDescent="0.35"/>
    <row r="486" ht="17.25" hidden="1" customHeight="1" x14ac:dyDescent="0.35"/>
    <row r="487" ht="17.25" hidden="1" customHeight="1" x14ac:dyDescent="0.35"/>
    <row r="488" ht="17.25" hidden="1" customHeight="1" x14ac:dyDescent="0.35"/>
    <row r="489" ht="17.25" hidden="1" customHeight="1" x14ac:dyDescent="0.35"/>
    <row r="490" ht="17.25" hidden="1" customHeight="1" x14ac:dyDescent="0.35"/>
    <row r="491" ht="17.25" hidden="1" customHeight="1" x14ac:dyDescent="0.35"/>
    <row r="492" ht="17.25" hidden="1" customHeight="1" x14ac:dyDescent="0.35"/>
    <row r="493" ht="17.25" hidden="1" customHeight="1" x14ac:dyDescent="0.35"/>
    <row r="494" ht="17.25" hidden="1" customHeight="1" x14ac:dyDescent="0.35"/>
    <row r="495" ht="17.25" hidden="1" customHeight="1" x14ac:dyDescent="0.35"/>
    <row r="496" ht="17.25" hidden="1" customHeight="1" x14ac:dyDescent="0.35"/>
    <row r="497" ht="17.25" hidden="1" customHeight="1" x14ac:dyDescent="0.35"/>
    <row r="498" ht="17.25" hidden="1" customHeight="1" x14ac:dyDescent="0.35"/>
    <row r="499" ht="17.25" hidden="1" customHeight="1" x14ac:dyDescent="0.35"/>
    <row r="500" ht="17.25" hidden="1" customHeight="1" x14ac:dyDescent="0.35"/>
    <row r="501" ht="17.25" hidden="1" customHeight="1" x14ac:dyDescent="0.35"/>
    <row r="502" ht="17.25" hidden="1" customHeight="1" x14ac:dyDescent="0.35"/>
    <row r="503" ht="17.25" hidden="1" customHeight="1" x14ac:dyDescent="0.35"/>
    <row r="504" ht="17.25" hidden="1" customHeight="1" x14ac:dyDescent="0.35"/>
    <row r="505" ht="17.25" hidden="1" customHeight="1" x14ac:dyDescent="0.35"/>
    <row r="506" ht="17.25" hidden="1" customHeight="1" x14ac:dyDescent="0.35"/>
    <row r="507" ht="17.25" hidden="1" customHeight="1" x14ac:dyDescent="0.35"/>
    <row r="508" ht="17.25" hidden="1" customHeight="1" x14ac:dyDescent="0.35"/>
    <row r="509" ht="17.25" hidden="1" customHeight="1" x14ac:dyDescent="0.35"/>
    <row r="510" ht="17.25" hidden="1" customHeight="1" x14ac:dyDescent="0.35"/>
    <row r="511" ht="17.25" hidden="1" customHeight="1" x14ac:dyDescent="0.35"/>
    <row r="512" ht="17.25" hidden="1" customHeight="1" x14ac:dyDescent="0.35"/>
    <row r="513" ht="17.25" hidden="1" customHeight="1" x14ac:dyDescent="0.35"/>
    <row r="514" ht="17.25" hidden="1" customHeight="1" x14ac:dyDescent="0.35"/>
    <row r="515" ht="17.25" hidden="1" customHeight="1" x14ac:dyDescent="0.35"/>
    <row r="516" ht="17.25" hidden="1" customHeight="1" x14ac:dyDescent="0.35"/>
    <row r="517" ht="17.25" hidden="1" customHeight="1" x14ac:dyDescent="0.35"/>
    <row r="518" ht="17.25" hidden="1" customHeight="1" x14ac:dyDescent="0.35"/>
    <row r="519" ht="17.25" hidden="1" customHeight="1" x14ac:dyDescent="0.35"/>
    <row r="520" ht="17.25" hidden="1" customHeight="1" x14ac:dyDescent="0.35"/>
    <row r="521" ht="17.25" hidden="1" customHeight="1" x14ac:dyDescent="0.35"/>
    <row r="522" ht="17.25" hidden="1" customHeight="1" x14ac:dyDescent="0.35"/>
    <row r="523" ht="17.25" hidden="1" customHeight="1" x14ac:dyDescent="0.35"/>
    <row r="524" ht="17.25" hidden="1" customHeight="1" x14ac:dyDescent="0.35"/>
    <row r="525" ht="17.25" hidden="1" customHeight="1" x14ac:dyDescent="0.35"/>
    <row r="526" ht="17.25" hidden="1" customHeight="1" x14ac:dyDescent="0.35"/>
    <row r="527" ht="17.25" hidden="1" customHeight="1" x14ac:dyDescent="0.35"/>
    <row r="528" ht="17.25" hidden="1" customHeight="1" x14ac:dyDescent="0.35"/>
    <row r="529" ht="17.25" hidden="1" customHeight="1" x14ac:dyDescent="0.35"/>
    <row r="530" ht="17.25" hidden="1" customHeight="1" x14ac:dyDescent="0.35"/>
    <row r="531" ht="17.25" hidden="1" customHeight="1" x14ac:dyDescent="0.35"/>
    <row r="532" ht="17.25" hidden="1" customHeight="1" x14ac:dyDescent="0.35"/>
    <row r="533" ht="17.25" hidden="1" customHeight="1" x14ac:dyDescent="0.35"/>
    <row r="534" ht="17.25" hidden="1" customHeight="1" x14ac:dyDescent="0.35"/>
    <row r="535" ht="17.25" hidden="1" customHeight="1" x14ac:dyDescent="0.35"/>
    <row r="536" ht="17.25" hidden="1" customHeight="1" x14ac:dyDescent="0.35"/>
    <row r="537" ht="17.25" hidden="1" customHeight="1" x14ac:dyDescent="0.35"/>
    <row r="538" ht="17.25" hidden="1" customHeight="1" x14ac:dyDescent="0.35"/>
    <row r="539" ht="17.25" hidden="1" customHeight="1" x14ac:dyDescent="0.35"/>
    <row r="540" ht="17.25" hidden="1" customHeight="1" x14ac:dyDescent="0.35"/>
    <row r="541" ht="17.25" hidden="1" customHeight="1" x14ac:dyDescent="0.35"/>
    <row r="542" ht="17.25" hidden="1" customHeight="1" x14ac:dyDescent="0.35"/>
    <row r="543" ht="17.25" hidden="1" customHeight="1" x14ac:dyDescent="0.35"/>
    <row r="544" ht="17.25" hidden="1" customHeight="1" x14ac:dyDescent="0.35"/>
    <row r="545" ht="17.25" hidden="1" customHeight="1" x14ac:dyDescent="0.35"/>
    <row r="546" ht="17.25" hidden="1" customHeight="1" x14ac:dyDescent="0.35"/>
    <row r="547" ht="17.25" hidden="1" customHeight="1" x14ac:dyDescent="0.35"/>
    <row r="548" ht="17.25" hidden="1" customHeight="1" x14ac:dyDescent="0.35"/>
    <row r="549" ht="17.25" hidden="1" customHeight="1" x14ac:dyDescent="0.35"/>
    <row r="550" ht="17.25" hidden="1" customHeight="1" x14ac:dyDescent="0.35"/>
    <row r="551" ht="17.25" hidden="1" customHeight="1" x14ac:dyDescent="0.35"/>
    <row r="552" ht="17.25" hidden="1" customHeight="1" x14ac:dyDescent="0.35"/>
    <row r="553" ht="17.25" hidden="1" customHeight="1" x14ac:dyDescent="0.35"/>
    <row r="554" ht="17.25" hidden="1" customHeight="1" x14ac:dyDescent="0.35"/>
    <row r="555" ht="17.25" hidden="1" customHeight="1" x14ac:dyDescent="0.35"/>
    <row r="556" ht="17.25" hidden="1" customHeight="1" x14ac:dyDescent="0.35"/>
    <row r="557" ht="17.25" hidden="1" customHeight="1" x14ac:dyDescent="0.35"/>
    <row r="558" ht="17.25" hidden="1" customHeight="1" x14ac:dyDescent="0.35"/>
    <row r="559" ht="17.25" hidden="1" customHeight="1" x14ac:dyDescent="0.35"/>
    <row r="560" ht="17.25" hidden="1" customHeight="1" x14ac:dyDescent="0.35"/>
    <row r="561" ht="17.25" hidden="1" customHeight="1" x14ac:dyDescent="0.35"/>
    <row r="562" ht="17.25" hidden="1" customHeight="1" x14ac:dyDescent="0.35"/>
    <row r="563" ht="17.25" hidden="1" customHeight="1" x14ac:dyDescent="0.35"/>
    <row r="564" ht="17.25" hidden="1" customHeight="1" x14ac:dyDescent="0.35"/>
    <row r="565" ht="17.25" hidden="1" customHeight="1" x14ac:dyDescent="0.35"/>
    <row r="566" ht="17.25" hidden="1" customHeight="1" x14ac:dyDescent="0.35"/>
    <row r="567" ht="17.25" hidden="1" customHeight="1" x14ac:dyDescent="0.35"/>
    <row r="568" ht="17.25" hidden="1" customHeight="1" x14ac:dyDescent="0.35"/>
    <row r="569" ht="17.25" hidden="1" customHeight="1" x14ac:dyDescent="0.35"/>
    <row r="570" ht="17.25" hidden="1" customHeight="1" x14ac:dyDescent="0.35"/>
    <row r="571" ht="17.25" hidden="1" customHeight="1" x14ac:dyDescent="0.35"/>
    <row r="572" ht="17.25" hidden="1" customHeight="1" x14ac:dyDescent="0.35"/>
    <row r="573" ht="17.25" hidden="1" customHeight="1" x14ac:dyDescent="0.35"/>
    <row r="574" ht="17.25" hidden="1" customHeight="1" x14ac:dyDescent="0.35"/>
    <row r="575" ht="17.25" hidden="1" customHeight="1" x14ac:dyDescent="0.35"/>
    <row r="576" ht="17.25" hidden="1" customHeight="1" x14ac:dyDescent="0.35"/>
    <row r="577" ht="17.25" hidden="1" customHeight="1" x14ac:dyDescent="0.35"/>
    <row r="578" ht="17.25" hidden="1" customHeight="1" x14ac:dyDescent="0.35"/>
    <row r="579" ht="17.25" hidden="1" customHeight="1" x14ac:dyDescent="0.35"/>
    <row r="580" ht="17.25" hidden="1" customHeight="1" x14ac:dyDescent="0.35"/>
    <row r="581" ht="17.25" hidden="1" customHeight="1" x14ac:dyDescent="0.35"/>
    <row r="582" ht="17.25" hidden="1" customHeight="1" x14ac:dyDescent="0.35"/>
    <row r="583" ht="17.25" hidden="1" customHeight="1" x14ac:dyDescent="0.35"/>
    <row r="584" ht="17.25" hidden="1" customHeight="1" x14ac:dyDescent="0.35"/>
    <row r="585" ht="17.25" hidden="1" customHeight="1" x14ac:dyDescent="0.35"/>
    <row r="586" ht="17.25" hidden="1" customHeight="1" x14ac:dyDescent="0.35"/>
    <row r="587" ht="17.25" hidden="1" customHeight="1" x14ac:dyDescent="0.35"/>
    <row r="588" ht="17.25" hidden="1" customHeight="1" x14ac:dyDescent="0.35"/>
    <row r="589" ht="17.25" hidden="1" customHeight="1" x14ac:dyDescent="0.35"/>
    <row r="590" ht="17.25" hidden="1" customHeight="1" x14ac:dyDescent="0.35"/>
    <row r="591" ht="17.25" hidden="1" customHeight="1" x14ac:dyDescent="0.35"/>
    <row r="592" ht="17.25" hidden="1" customHeight="1" x14ac:dyDescent="0.35"/>
    <row r="593" ht="17.25" hidden="1" customHeight="1" x14ac:dyDescent="0.35"/>
    <row r="594" ht="17.25" hidden="1" customHeight="1" x14ac:dyDescent="0.35"/>
    <row r="595" ht="17.25" hidden="1" customHeight="1" x14ac:dyDescent="0.35"/>
    <row r="596" ht="17.25" hidden="1" customHeight="1" x14ac:dyDescent="0.35"/>
    <row r="597" ht="17.25" hidden="1" customHeight="1" x14ac:dyDescent="0.35"/>
    <row r="598" ht="17.25" hidden="1" customHeight="1" x14ac:dyDescent="0.35"/>
    <row r="599" ht="17.25" hidden="1" customHeight="1" x14ac:dyDescent="0.35"/>
    <row r="600" ht="17.25" hidden="1" customHeight="1" x14ac:dyDescent="0.35"/>
    <row r="601" ht="17.25" hidden="1" customHeight="1" x14ac:dyDescent="0.35"/>
    <row r="602" ht="17.25" hidden="1" customHeight="1" x14ac:dyDescent="0.35"/>
    <row r="603" ht="17.25" hidden="1" customHeight="1" x14ac:dyDescent="0.35"/>
    <row r="604" ht="17.25" hidden="1" customHeight="1" x14ac:dyDescent="0.35"/>
    <row r="605" ht="17.25" hidden="1" customHeight="1" x14ac:dyDescent="0.35"/>
    <row r="606" ht="17.25" hidden="1" customHeight="1" x14ac:dyDescent="0.35"/>
    <row r="607" ht="17.25" hidden="1" customHeight="1" x14ac:dyDescent="0.35"/>
    <row r="608" ht="17.25" hidden="1" customHeight="1" x14ac:dyDescent="0.35"/>
    <row r="609" ht="17.25" hidden="1" customHeight="1" x14ac:dyDescent="0.35"/>
    <row r="610" ht="17.25" hidden="1" customHeight="1" x14ac:dyDescent="0.35"/>
    <row r="611" ht="17.25" hidden="1" customHeight="1" x14ac:dyDescent="0.35"/>
    <row r="612" ht="17.25" hidden="1" customHeight="1" x14ac:dyDescent="0.35"/>
    <row r="613" ht="17.25" hidden="1" customHeight="1" x14ac:dyDescent="0.35"/>
    <row r="614" ht="17.25" hidden="1" customHeight="1" x14ac:dyDescent="0.35"/>
    <row r="615" ht="17.25" hidden="1" customHeight="1" x14ac:dyDescent="0.35"/>
    <row r="616" ht="17.25" hidden="1" customHeight="1" x14ac:dyDescent="0.35"/>
    <row r="617" ht="17.25" hidden="1" customHeight="1" x14ac:dyDescent="0.35"/>
    <row r="618" ht="17.25" hidden="1" customHeight="1" x14ac:dyDescent="0.35"/>
    <row r="619" ht="17.25" hidden="1" customHeight="1" x14ac:dyDescent="0.35"/>
    <row r="620" ht="17.25" hidden="1" customHeight="1" x14ac:dyDescent="0.35"/>
    <row r="621" ht="17.25" hidden="1" customHeight="1" x14ac:dyDescent="0.35"/>
    <row r="622" ht="17.25" hidden="1" customHeight="1" x14ac:dyDescent="0.35"/>
    <row r="623" ht="17.25" hidden="1" customHeight="1" x14ac:dyDescent="0.35"/>
    <row r="624" ht="17.25" hidden="1" customHeight="1" x14ac:dyDescent="0.35"/>
    <row r="625" ht="17.25" hidden="1" customHeight="1" x14ac:dyDescent="0.35"/>
    <row r="626" ht="17.25" hidden="1" customHeight="1" x14ac:dyDescent="0.35"/>
    <row r="627" ht="17.25" hidden="1" customHeight="1" x14ac:dyDescent="0.35"/>
    <row r="628" ht="17.25" hidden="1" customHeight="1" x14ac:dyDescent="0.35"/>
    <row r="629" ht="17.25" hidden="1" customHeight="1" x14ac:dyDescent="0.35"/>
    <row r="630" ht="17.25" hidden="1" customHeight="1" x14ac:dyDescent="0.35"/>
    <row r="631" ht="17.25" hidden="1" customHeight="1" x14ac:dyDescent="0.35"/>
    <row r="632" ht="17.25" hidden="1" customHeight="1" x14ac:dyDescent="0.35"/>
    <row r="633" ht="17.25" hidden="1" customHeight="1" x14ac:dyDescent="0.35"/>
    <row r="634" ht="17.25" hidden="1" customHeight="1" x14ac:dyDescent="0.35"/>
    <row r="635" ht="17.25" hidden="1" customHeight="1" x14ac:dyDescent="0.35"/>
    <row r="636" ht="17.25" hidden="1" customHeight="1" x14ac:dyDescent="0.35"/>
    <row r="637" ht="17.25" hidden="1" customHeight="1" x14ac:dyDescent="0.35"/>
    <row r="638" ht="17.25" hidden="1" customHeight="1" x14ac:dyDescent="0.35"/>
    <row r="639" ht="17.25" hidden="1" customHeight="1" x14ac:dyDescent="0.35"/>
    <row r="640" ht="17.25" hidden="1" customHeight="1" x14ac:dyDescent="0.35"/>
    <row r="641" ht="17.25" hidden="1" customHeight="1" x14ac:dyDescent="0.35"/>
    <row r="642" ht="17.25" hidden="1" customHeight="1" x14ac:dyDescent="0.35"/>
    <row r="643" ht="17.25" hidden="1" customHeight="1" x14ac:dyDescent="0.35"/>
    <row r="644" ht="17.25" hidden="1" customHeight="1" x14ac:dyDescent="0.35"/>
    <row r="645" ht="17.25" hidden="1" customHeight="1" x14ac:dyDescent="0.35"/>
    <row r="646" ht="17.25" hidden="1" customHeight="1" x14ac:dyDescent="0.35"/>
    <row r="647" ht="17.25" hidden="1" customHeight="1" x14ac:dyDescent="0.35"/>
    <row r="648" ht="17.25" hidden="1" customHeight="1" x14ac:dyDescent="0.35"/>
    <row r="649" ht="17.25" hidden="1" customHeight="1" x14ac:dyDescent="0.35"/>
    <row r="650" ht="17.25" hidden="1" customHeight="1" x14ac:dyDescent="0.35"/>
    <row r="651" ht="17.25" hidden="1" customHeight="1" x14ac:dyDescent="0.35"/>
    <row r="652" ht="17.25" hidden="1" customHeight="1" x14ac:dyDescent="0.35"/>
    <row r="653" ht="17.25" hidden="1" customHeight="1" x14ac:dyDescent="0.35"/>
    <row r="654" ht="17.25" hidden="1" customHeight="1" x14ac:dyDescent="0.35"/>
    <row r="655" ht="17.25" hidden="1" customHeight="1" x14ac:dyDescent="0.35"/>
    <row r="656" ht="17.25" hidden="1" customHeight="1" x14ac:dyDescent="0.35"/>
    <row r="657" ht="17.25" hidden="1" customHeight="1" x14ac:dyDescent="0.35"/>
    <row r="658" ht="17.25" hidden="1" customHeight="1" x14ac:dyDescent="0.35"/>
    <row r="659" ht="17.25" hidden="1" customHeight="1" x14ac:dyDescent="0.35"/>
    <row r="660" ht="17.25" hidden="1" customHeight="1" x14ac:dyDescent="0.35"/>
    <row r="661" ht="17.25" hidden="1" customHeight="1" x14ac:dyDescent="0.35"/>
    <row r="662" ht="17.25" hidden="1" customHeight="1" x14ac:dyDescent="0.35"/>
    <row r="663" ht="17.25" hidden="1" customHeight="1" x14ac:dyDescent="0.35"/>
    <row r="664" ht="17.25" hidden="1" customHeight="1" x14ac:dyDescent="0.35"/>
    <row r="665" ht="17.25" hidden="1" customHeight="1" x14ac:dyDescent="0.35"/>
    <row r="666" ht="17.25" hidden="1" customHeight="1" x14ac:dyDescent="0.35"/>
    <row r="667" ht="17.25" hidden="1" customHeight="1" x14ac:dyDescent="0.35"/>
    <row r="668" ht="17.25" hidden="1" customHeight="1" x14ac:dyDescent="0.35"/>
    <row r="669" ht="17.25" hidden="1" customHeight="1" x14ac:dyDescent="0.35"/>
    <row r="670" ht="17.25" hidden="1" customHeight="1" x14ac:dyDescent="0.35"/>
    <row r="671" ht="17.25" hidden="1" customHeight="1" x14ac:dyDescent="0.35"/>
    <row r="672" ht="17.25" hidden="1" customHeight="1" x14ac:dyDescent="0.35"/>
    <row r="673" ht="17.25" hidden="1" customHeight="1" x14ac:dyDescent="0.35"/>
    <row r="674" ht="17.25" hidden="1" customHeight="1" x14ac:dyDescent="0.35"/>
    <row r="675" ht="17.25" hidden="1" customHeight="1" x14ac:dyDescent="0.35"/>
    <row r="676" ht="17.25" hidden="1" customHeight="1" x14ac:dyDescent="0.35"/>
    <row r="677" ht="17.25" hidden="1" customHeight="1" x14ac:dyDescent="0.35"/>
    <row r="678" ht="17.25" hidden="1" customHeight="1" x14ac:dyDescent="0.35"/>
    <row r="679" ht="17.25" hidden="1" customHeight="1" x14ac:dyDescent="0.35"/>
    <row r="680" ht="17.25" hidden="1" customHeight="1" x14ac:dyDescent="0.35"/>
    <row r="681" ht="17.25" hidden="1" customHeight="1" x14ac:dyDescent="0.35"/>
    <row r="682" ht="17.25" hidden="1" customHeight="1" x14ac:dyDescent="0.35"/>
    <row r="683" ht="17.25" hidden="1" customHeight="1" x14ac:dyDescent="0.35"/>
    <row r="684" ht="17.25" hidden="1" customHeight="1" x14ac:dyDescent="0.35"/>
    <row r="685" ht="17.25" hidden="1" customHeight="1" x14ac:dyDescent="0.35"/>
    <row r="686" ht="17.25" hidden="1" customHeight="1" x14ac:dyDescent="0.35"/>
    <row r="687" ht="17.25" hidden="1" customHeight="1" x14ac:dyDescent="0.35"/>
    <row r="688" ht="17.25" hidden="1" customHeight="1" x14ac:dyDescent="0.35"/>
    <row r="689" ht="17.25" hidden="1" customHeight="1" x14ac:dyDescent="0.35"/>
    <row r="690" ht="17.25" hidden="1" customHeight="1" x14ac:dyDescent="0.35"/>
    <row r="691" ht="17.25" hidden="1" customHeight="1" x14ac:dyDescent="0.35"/>
    <row r="692" ht="17.25" hidden="1" customHeight="1" x14ac:dyDescent="0.35"/>
    <row r="693" ht="17.25" hidden="1" customHeight="1" x14ac:dyDescent="0.35"/>
    <row r="694" ht="17.25" hidden="1" customHeight="1" x14ac:dyDescent="0.35"/>
    <row r="695" ht="17.25" hidden="1" customHeight="1" x14ac:dyDescent="0.35"/>
    <row r="696" ht="17.25" hidden="1" customHeight="1" x14ac:dyDescent="0.35"/>
    <row r="697" ht="17.25" hidden="1" customHeight="1" x14ac:dyDescent="0.35"/>
    <row r="698" ht="17.25" hidden="1" customHeight="1" x14ac:dyDescent="0.35"/>
    <row r="699" ht="17.25" hidden="1" customHeight="1" x14ac:dyDescent="0.35"/>
    <row r="700" ht="17.25" hidden="1" customHeight="1" x14ac:dyDescent="0.35"/>
    <row r="701" ht="17.25" hidden="1" customHeight="1" x14ac:dyDescent="0.35"/>
    <row r="702" ht="17.25" hidden="1" customHeight="1" x14ac:dyDescent="0.35"/>
    <row r="703" ht="17.25" hidden="1" customHeight="1" x14ac:dyDescent="0.35"/>
    <row r="704" ht="17.25" hidden="1" customHeight="1" x14ac:dyDescent="0.35"/>
    <row r="705" ht="17.25" hidden="1" customHeight="1" x14ac:dyDescent="0.35"/>
    <row r="706" ht="17.25" hidden="1" customHeight="1" x14ac:dyDescent="0.35"/>
    <row r="707" ht="17.25" hidden="1" customHeight="1" x14ac:dyDescent="0.35"/>
    <row r="708" ht="17.25" hidden="1" customHeight="1" x14ac:dyDescent="0.35"/>
    <row r="709" ht="17.25" hidden="1" customHeight="1" x14ac:dyDescent="0.35"/>
    <row r="710" ht="17.25" hidden="1" customHeight="1" x14ac:dyDescent="0.35"/>
    <row r="711" ht="17.25" hidden="1" customHeight="1" x14ac:dyDescent="0.35"/>
    <row r="712" ht="17.25" hidden="1" customHeight="1" x14ac:dyDescent="0.35"/>
    <row r="713" ht="17.25" hidden="1" customHeight="1" x14ac:dyDescent="0.35"/>
    <row r="714" ht="17.25" hidden="1" customHeight="1" x14ac:dyDescent="0.35"/>
    <row r="715" ht="17.25" hidden="1" customHeight="1" x14ac:dyDescent="0.35"/>
    <row r="716" ht="17.25" hidden="1" customHeight="1" x14ac:dyDescent="0.35"/>
    <row r="717" ht="17.25" hidden="1" customHeight="1" x14ac:dyDescent="0.35"/>
    <row r="718" ht="17.25" hidden="1" customHeight="1" x14ac:dyDescent="0.35"/>
    <row r="719" ht="17.25" hidden="1" customHeight="1" x14ac:dyDescent="0.35"/>
    <row r="720" ht="17.25" hidden="1" customHeight="1" x14ac:dyDescent="0.35"/>
    <row r="721" ht="17.25" hidden="1" customHeight="1" x14ac:dyDescent="0.35"/>
    <row r="722" ht="17.25" hidden="1" customHeight="1" x14ac:dyDescent="0.35"/>
    <row r="723" ht="17.25" hidden="1" customHeight="1" x14ac:dyDescent="0.35"/>
    <row r="724" ht="17.25" hidden="1" customHeight="1" x14ac:dyDescent="0.35"/>
    <row r="725" ht="17.25" hidden="1" customHeight="1" x14ac:dyDescent="0.35"/>
    <row r="726" ht="17.25" hidden="1" customHeight="1" x14ac:dyDescent="0.35"/>
    <row r="727" ht="17.25" hidden="1" customHeight="1" x14ac:dyDescent="0.35"/>
    <row r="728" ht="17.25" hidden="1" customHeight="1" x14ac:dyDescent="0.35"/>
    <row r="729" ht="17.25" hidden="1" customHeight="1" x14ac:dyDescent="0.35"/>
    <row r="730" ht="17.25" hidden="1" customHeight="1" x14ac:dyDescent="0.35"/>
    <row r="731" ht="17.25" hidden="1" customHeight="1" x14ac:dyDescent="0.35"/>
    <row r="732" ht="17.25" hidden="1" customHeight="1" x14ac:dyDescent="0.35"/>
    <row r="733" ht="17.25" hidden="1" customHeight="1" x14ac:dyDescent="0.35"/>
    <row r="734" ht="17.25" hidden="1" customHeight="1" x14ac:dyDescent="0.35"/>
    <row r="735" ht="17.25" hidden="1" customHeight="1" x14ac:dyDescent="0.35"/>
    <row r="736" ht="17.25" hidden="1" customHeight="1" x14ac:dyDescent="0.35"/>
    <row r="737" ht="17.25" hidden="1" customHeight="1" x14ac:dyDescent="0.35"/>
    <row r="738" ht="17.25" hidden="1" customHeight="1" x14ac:dyDescent="0.35"/>
    <row r="739" ht="17.25" hidden="1" customHeight="1" x14ac:dyDescent="0.35"/>
    <row r="740" ht="17.25" hidden="1" customHeight="1" x14ac:dyDescent="0.35"/>
    <row r="741" ht="17.25" hidden="1" customHeight="1" x14ac:dyDescent="0.35"/>
    <row r="742" ht="17.25" hidden="1" customHeight="1" x14ac:dyDescent="0.35"/>
    <row r="743" ht="17.25" hidden="1" customHeight="1" x14ac:dyDescent="0.35"/>
    <row r="744" ht="17.25" hidden="1" customHeight="1" x14ac:dyDescent="0.35"/>
    <row r="745" ht="17.25" hidden="1" customHeight="1" x14ac:dyDescent="0.35"/>
    <row r="746" ht="17.25" hidden="1" customHeight="1" x14ac:dyDescent="0.35"/>
    <row r="747" ht="17.25" hidden="1" customHeight="1" x14ac:dyDescent="0.35"/>
    <row r="748" ht="17.25" hidden="1" customHeight="1" x14ac:dyDescent="0.35"/>
    <row r="749" ht="17.25" hidden="1" customHeight="1" x14ac:dyDescent="0.35"/>
    <row r="750" ht="17.25" hidden="1" customHeight="1" x14ac:dyDescent="0.35"/>
    <row r="751" ht="17.25" hidden="1" customHeight="1" x14ac:dyDescent="0.35"/>
    <row r="752" ht="17.25" hidden="1" customHeight="1" x14ac:dyDescent="0.35"/>
    <row r="753" ht="17.25" hidden="1" customHeight="1" x14ac:dyDescent="0.35"/>
    <row r="754" ht="17.25" hidden="1" customHeight="1" x14ac:dyDescent="0.35"/>
    <row r="755" ht="17.25" hidden="1" customHeight="1" x14ac:dyDescent="0.35"/>
    <row r="756" ht="17.25" hidden="1" customHeight="1" x14ac:dyDescent="0.35"/>
    <row r="757" ht="17.25" hidden="1" customHeight="1" x14ac:dyDescent="0.35"/>
    <row r="758" ht="17.25" hidden="1" customHeight="1" x14ac:dyDescent="0.35"/>
    <row r="759" ht="17.25" hidden="1" customHeight="1" x14ac:dyDescent="0.35"/>
    <row r="760" ht="17.25" hidden="1" customHeight="1" x14ac:dyDescent="0.35"/>
    <row r="761" ht="17.25" hidden="1" customHeight="1" x14ac:dyDescent="0.35"/>
    <row r="762" ht="17.25" hidden="1" customHeight="1" x14ac:dyDescent="0.35"/>
    <row r="763" ht="17.25" hidden="1" customHeight="1" x14ac:dyDescent="0.35"/>
    <row r="764" ht="17.25" hidden="1" customHeight="1" x14ac:dyDescent="0.35"/>
    <row r="765" ht="17.25" hidden="1" customHeight="1" x14ac:dyDescent="0.35"/>
    <row r="766" ht="17.25" hidden="1" customHeight="1" x14ac:dyDescent="0.35"/>
    <row r="767" ht="17.25" hidden="1" customHeight="1" x14ac:dyDescent="0.35"/>
    <row r="768" ht="17.25" hidden="1" customHeight="1" x14ac:dyDescent="0.35"/>
    <row r="769" ht="17.25" hidden="1" customHeight="1" x14ac:dyDescent="0.35"/>
    <row r="770" ht="17.25" hidden="1" customHeight="1" x14ac:dyDescent="0.35"/>
    <row r="771" ht="17.25" hidden="1" customHeight="1" x14ac:dyDescent="0.35"/>
    <row r="772" ht="17.25" hidden="1" customHeight="1" x14ac:dyDescent="0.35"/>
    <row r="773" ht="17.25" hidden="1" customHeight="1" x14ac:dyDescent="0.35"/>
    <row r="774" ht="17.25" hidden="1" customHeight="1" x14ac:dyDescent="0.35"/>
    <row r="775" ht="17.25" hidden="1" customHeight="1" x14ac:dyDescent="0.35"/>
    <row r="776" ht="17.25" hidden="1" customHeight="1" x14ac:dyDescent="0.35"/>
    <row r="777" ht="17.25" hidden="1" customHeight="1" x14ac:dyDescent="0.35"/>
    <row r="778" ht="17.25" hidden="1" customHeight="1" x14ac:dyDescent="0.35"/>
    <row r="779" ht="17.25" hidden="1" customHeight="1" x14ac:dyDescent="0.35"/>
    <row r="780" ht="17.25" hidden="1" customHeight="1" x14ac:dyDescent="0.35"/>
    <row r="781" ht="17.25" hidden="1" customHeight="1" x14ac:dyDescent="0.35"/>
    <row r="782" ht="17.25" hidden="1" customHeight="1" x14ac:dyDescent="0.35"/>
    <row r="783" ht="17.25" hidden="1" customHeight="1" x14ac:dyDescent="0.35"/>
    <row r="784" ht="17.25" hidden="1" customHeight="1" x14ac:dyDescent="0.35"/>
    <row r="785" ht="17.25" hidden="1" customHeight="1" x14ac:dyDescent="0.35"/>
    <row r="786" ht="17.25" hidden="1" customHeight="1" x14ac:dyDescent="0.35"/>
    <row r="787" ht="17.25" hidden="1" customHeight="1" x14ac:dyDescent="0.35"/>
    <row r="788" ht="17.25" hidden="1" customHeight="1" x14ac:dyDescent="0.35"/>
    <row r="789" ht="17.25" hidden="1" customHeight="1" x14ac:dyDescent="0.35"/>
    <row r="790" ht="17.25" hidden="1" customHeight="1" x14ac:dyDescent="0.35"/>
    <row r="791" ht="17.25" hidden="1" customHeight="1" x14ac:dyDescent="0.35"/>
    <row r="792" ht="17.25" hidden="1" customHeight="1" x14ac:dyDescent="0.35"/>
    <row r="793" ht="17.25" hidden="1" customHeight="1" x14ac:dyDescent="0.35"/>
    <row r="794" ht="17.25" hidden="1" customHeight="1" x14ac:dyDescent="0.35"/>
    <row r="795" ht="17.25" hidden="1" customHeight="1" x14ac:dyDescent="0.35"/>
    <row r="796" ht="17.25" hidden="1" customHeight="1" x14ac:dyDescent="0.35"/>
    <row r="797" ht="17.25" hidden="1" customHeight="1" x14ac:dyDescent="0.35"/>
    <row r="798" ht="17.25" hidden="1" customHeight="1" x14ac:dyDescent="0.35"/>
    <row r="799" ht="17.25" hidden="1" customHeight="1" x14ac:dyDescent="0.35"/>
    <row r="800" ht="17.25" hidden="1" customHeight="1" x14ac:dyDescent="0.35"/>
    <row r="801" ht="17.25" hidden="1" customHeight="1" x14ac:dyDescent="0.35"/>
    <row r="802" ht="17.25" hidden="1" customHeight="1" x14ac:dyDescent="0.35"/>
    <row r="803" ht="17.25" hidden="1" customHeight="1" x14ac:dyDescent="0.35"/>
    <row r="804" ht="17.25" hidden="1" customHeight="1" x14ac:dyDescent="0.35"/>
    <row r="805" ht="17.25" hidden="1" customHeight="1" x14ac:dyDescent="0.35"/>
    <row r="806" ht="17.25" hidden="1" customHeight="1" x14ac:dyDescent="0.35"/>
    <row r="807" ht="17.25" hidden="1" customHeight="1" x14ac:dyDescent="0.35"/>
    <row r="808" ht="17.25" hidden="1" customHeight="1" x14ac:dyDescent="0.35"/>
    <row r="809" ht="17.25" hidden="1" customHeight="1" x14ac:dyDescent="0.35"/>
    <row r="810" ht="17.25" hidden="1" customHeight="1" x14ac:dyDescent="0.35"/>
    <row r="811" ht="17.25" hidden="1" customHeight="1" x14ac:dyDescent="0.35"/>
    <row r="812" ht="17.25" hidden="1" customHeight="1" x14ac:dyDescent="0.35"/>
    <row r="813" ht="17.25" hidden="1" customHeight="1" x14ac:dyDescent="0.35"/>
    <row r="814" ht="17.25" hidden="1" customHeight="1" x14ac:dyDescent="0.35"/>
    <row r="815" ht="17.25" hidden="1" customHeight="1" x14ac:dyDescent="0.35"/>
    <row r="816" ht="17.25" hidden="1" customHeight="1" x14ac:dyDescent="0.35"/>
    <row r="817" ht="17.25" hidden="1" customHeight="1" x14ac:dyDescent="0.35"/>
    <row r="818" ht="17.25" hidden="1" customHeight="1" x14ac:dyDescent="0.35"/>
    <row r="819" ht="17.25" hidden="1" customHeight="1" x14ac:dyDescent="0.35"/>
    <row r="820" ht="17.25" hidden="1" customHeight="1" x14ac:dyDescent="0.35"/>
    <row r="821" ht="17.25" hidden="1" customHeight="1" x14ac:dyDescent="0.35"/>
    <row r="822" ht="17.25" hidden="1" customHeight="1" x14ac:dyDescent="0.35"/>
    <row r="823" ht="17.25" hidden="1" customHeight="1" x14ac:dyDescent="0.35"/>
    <row r="824" ht="17.25" hidden="1" customHeight="1" x14ac:dyDescent="0.35"/>
    <row r="825" ht="17.25" hidden="1" customHeight="1" x14ac:dyDescent="0.35"/>
    <row r="826" ht="17.25" hidden="1" customHeight="1" x14ac:dyDescent="0.35"/>
    <row r="827" ht="17.25" hidden="1" customHeight="1" x14ac:dyDescent="0.35"/>
    <row r="828" ht="17.25" hidden="1" customHeight="1" x14ac:dyDescent="0.35"/>
    <row r="829" ht="17.25" hidden="1" customHeight="1" x14ac:dyDescent="0.35"/>
    <row r="830" ht="17.25" hidden="1" customHeight="1" x14ac:dyDescent="0.35"/>
    <row r="831" ht="17.25" hidden="1" customHeight="1" x14ac:dyDescent="0.35"/>
    <row r="832" ht="17.25" hidden="1" customHeight="1" x14ac:dyDescent="0.35"/>
    <row r="833" ht="17.25" hidden="1" customHeight="1" x14ac:dyDescent="0.35"/>
    <row r="834" ht="17.25" hidden="1" customHeight="1" x14ac:dyDescent="0.35"/>
    <row r="835" ht="17.25" hidden="1" customHeight="1" x14ac:dyDescent="0.35"/>
    <row r="836" ht="17.25" hidden="1" customHeight="1" x14ac:dyDescent="0.35"/>
    <row r="837" ht="17.25" hidden="1" customHeight="1" x14ac:dyDescent="0.35"/>
    <row r="838" ht="17.25" hidden="1" customHeight="1" x14ac:dyDescent="0.35"/>
    <row r="839" ht="17.25" hidden="1" customHeight="1" x14ac:dyDescent="0.35"/>
    <row r="840" ht="17.25" hidden="1" customHeight="1" x14ac:dyDescent="0.35"/>
    <row r="841" ht="17.25" hidden="1" customHeight="1" x14ac:dyDescent="0.35"/>
    <row r="842" ht="17.25" hidden="1" customHeight="1" x14ac:dyDescent="0.35"/>
    <row r="843" ht="17.25" hidden="1" customHeight="1" x14ac:dyDescent="0.35"/>
    <row r="844" ht="17.25" hidden="1" customHeight="1" x14ac:dyDescent="0.35"/>
    <row r="845" ht="17.25" hidden="1" customHeight="1" x14ac:dyDescent="0.35"/>
    <row r="846" ht="17.25" hidden="1" customHeight="1" x14ac:dyDescent="0.35"/>
    <row r="847" ht="17.25" hidden="1" customHeight="1" x14ac:dyDescent="0.35"/>
    <row r="848" ht="17.25" hidden="1" customHeight="1" x14ac:dyDescent="0.35"/>
    <row r="849" ht="17.25" hidden="1" customHeight="1" x14ac:dyDescent="0.35"/>
    <row r="850" ht="17.25" hidden="1" customHeight="1" x14ac:dyDescent="0.35"/>
    <row r="851" ht="17.25" hidden="1" customHeight="1" x14ac:dyDescent="0.35"/>
    <row r="852" ht="17.25" hidden="1" customHeight="1" x14ac:dyDescent="0.35"/>
    <row r="853" ht="17.25" hidden="1" customHeight="1" x14ac:dyDescent="0.35"/>
    <row r="854" ht="17.25" hidden="1" customHeight="1" x14ac:dyDescent="0.35"/>
    <row r="855" ht="17.25" hidden="1" customHeight="1" x14ac:dyDescent="0.35"/>
    <row r="856" ht="17.25" hidden="1" customHeight="1" x14ac:dyDescent="0.35"/>
    <row r="857" ht="17.25" hidden="1" customHeight="1" x14ac:dyDescent="0.35"/>
    <row r="858" ht="17.25" hidden="1" customHeight="1" x14ac:dyDescent="0.35"/>
    <row r="859" ht="17.25" hidden="1" customHeight="1" x14ac:dyDescent="0.35"/>
    <row r="860" ht="17.25" hidden="1" customHeight="1" x14ac:dyDescent="0.35"/>
    <row r="861" ht="17.25" hidden="1" customHeight="1" x14ac:dyDescent="0.35"/>
    <row r="862" ht="17.25" hidden="1" customHeight="1" x14ac:dyDescent="0.35"/>
    <row r="863" ht="17.25" hidden="1" customHeight="1" x14ac:dyDescent="0.35"/>
    <row r="864" ht="17.25" hidden="1" customHeight="1" x14ac:dyDescent="0.35"/>
    <row r="865" ht="17.25" hidden="1" customHeight="1" x14ac:dyDescent="0.35"/>
    <row r="866" ht="17.25" hidden="1" customHeight="1" x14ac:dyDescent="0.35"/>
    <row r="867" ht="17.25" hidden="1" customHeight="1" x14ac:dyDescent="0.35"/>
    <row r="868" ht="17.25" hidden="1" customHeight="1" x14ac:dyDescent="0.35"/>
    <row r="869" ht="17.25" hidden="1" customHeight="1" x14ac:dyDescent="0.35"/>
    <row r="870" ht="17.25" hidden="1" customHeight="1" x14ac:dyDescent="0.35"/>
    <row r="871" ht="17.25" hidden="1" customHeight="1" x14ac:dyDescent="0.35"/>
    <row r="872" ht="17.25" hidden="1" customHeight="1" x14ac:dyDescent="0.35"/>
    <row r="873" ht="17.25" hidden="1" customHeight="1" x14ac:dyDescent="0.35"/>
    <row r="874" ht="17.25" hidden="1" customHeight="1" x14ac:dyDescent="0.35"/>
    <row r="875" ht="17.25" hidden="1" customHeight="1" x14ac:dyDescent="0.35"/>
    <row r="876" ht="17.25" hidden="1" customHeight="1" x14ac:dyDescent="0.35"/>
    <row r="877" ht="17.25" hidden="1" customHeight="1" x14ac:dyDescent="0.35"/>
    <row r="878" ht="17.25" hidden="1" customHeight="1" x14ac:dyDescent="0.35"/>
    <row r="879" ht="17.25" hidden="1" customHeight="1" x14ac:dyDescent="0.35"/>
    <row r="880" ht="17.25" hidden="1" customHeight="1" x14ac:dyDescent="0.35"/>
    <row r="881" ht="17.25" hidden="1" customHeight="1" x14ac:dyDescent="0.35"/>
    <row r="882" ht="17.25" hidden="1" customHeight="1" x14ac:dyDescent="0.35"/>
    <row r="883" ht="17.25" hidden="1" customHeight="1" x14ac:dyDescent="0.35"/>
    <row r="884" ht="17.25" hidden="1" customHeight="1" x14ac:dyDescent="0.35"/>
    <row r="885" ht="17.25" hidden="1" customHeight="1" x14ac:dyDescent="0.35"/>
    <row r="886" ht="17.25" hidden="1" customHeight="1" x14ac:dyDescent="0.35"/>
    <row r="887" ht="17.25" hidden="1" customHeight="1" x14ac:dyDescent="0.35"/>
    <row r="888" ht="17.25" hidden="1" customHeight="1" x14ac:dyDescent="0.35"/>
    <row r="889" ht="17.25" hidden="1" customHeight="1" x14ac:dyDescent="0.35"/>
    <row r="890" ht="17.25" hidden="1" customHeight="1" x14ac:dyDescent="0.35"/>
    <row r="891" ht="17.25" hidden="1" customHeight="1" x14ac:dyDescent="0.35"/>
    <row r="892" ht="17.25" hidden="1" customHeight="1" x14ac:dyDescent="0.35"/>
    <row r="893" ht="17.25" hidden="1" customHeight="1" x14ac:dyDescent="0.35"/>
    <row r="894" ht="17.25" hidden="1" customHeight="1" x14ac:dyDescent="0.35"/>
    <row r="895" ht="17.25" hidden="1" customHeight="1" x14ac:dyDescent="0.35"/>
    <row r="896" ht="17.25" hidden="1" customHeight="1" x14ac:dyDescent="0.35"/>
    <row r="897" ht="17.25" hidden="1" customHeight="1" x14ac:dyDescent="0.35"/>
    <row r="898" ht="17.25" hidden="1" customHeight="1" x14ac:dyDescent="0.35"/>
    <row r="899" ht="17.25" hidden="1" customHeight="1" x14ac:dyDescent="0.35"/>
    <row r="900" ht="17.25" hidden="1" customHeight="1" x14ac:dyDescent="0.35"/>
    <row r="901" ht="17.25" hidden="1" customHeight="1" x14ac:dyDescent="0.35"/>
    <row r="902" ht="17.25" hidden="1" customHeight="1" x14ac:dyDescent="0.35"/>
    <row r="903" ht="17.25" hidden="1" customHeight="1" x14ac:dyDescent="0.35"/>
    <row r="904" ht="17.25" hidden="1" customHeight="1" x14ac:dyDescent="0.35"/>
    <row r="905" ht="17.25" hidden="1" customHeight="1" x14ac:dyDescent="0.35"/>
    <row r="906" ht="17.25" hidden="1" customHeight="1" x14ac:dyDescent="0.35"/>
    <row r="907" ht="17.25" hidden="1" customHeight="1" x14ac:dyDescent="0.35"/>
    <row r="908" ht="17.25" hidden="1" customHeight="1" x14ac:dyDescent="0.35"/>
    <row r="909" ht="17.25" hidden="1" customHeight="1" x14ac:dyDescent="0.35"/>
    <row r="910" ht="17.25" hidden="1" customHeight="1" x14ac:dyDescent="0.35"/>
    <row r="911" ht="17.25" hidden="1" customHeight="1" x14ac:dyDescent="0.35"/>
    <row r="912" ht="17.25" hidden="1" customHeight="1" x14ac:dyDescent="0.35"/>
    <row r="913" ht="17.25" hidden="1" customHeight="1" x14ac:dyDescent="0.35"/>
    <row r="914" ht="17.25" hidden="1" customHeight="1" x14ac:dyDescent="0.35"/>
    <row r="915" ht="17.25" hidden="1" customHeight="1" x14ac:dyDescent="0.35"/>
    <row r="916" ht="17.25" hidden="1" customHeight="1" x14ac:dyDescent="0.35"/>
    <row r="917" ht="17.25" hidden="1" customHeight="1" x14ac:dyDescent="0.35"/>
    <row r="918" ht="17.25" hidden="1" customHeight="1" x14ac:dyDescent="0.35"/>
    <row r="919" ht="17.25" hidden="1" customHeight="1" x14ac:dyDescent="0.35"/>
    <row r="920" ht="17.25" hidden="1" customHeight="1" x14ac:dyDescent="0.35"/>
    <row r="921" ht="17.25" hidden="1" customHeight="1" x14ac:dyDescent="0.35"/>
    <row r="922" ht="17.25" hidden="1" customHeight="1" x14ac:dyDescent="0.35"/>
    <row r="923" ht="17.25" hidden="1" customHeight="1" x14ac:dyDescent="0.35"/>
    <row r="924" ht="17.25" hidden="1" customHeight="1" x14ac:dyDescent="0.35"/>
    <row r="925" ht="17.25" hidden="1" customHeight="1" x14ac:dyDescent="0.35"/>
    <row r="926" ht="17.25" hidden="1" customHeight="1" x14ac:dyDescent="0.35"/>
    <row r="927" ht="17.25" hidden="1" customHeight="1" x14ac:dyDescent="0.35"/>
    <row r="928" ht="17.25" hidden="1" customHeight="1" x14ac:dyDescent="0.35"/>
    <row r="929" ht="17.25" hidden="1" customHeight="1" x14ac:dyDescent="0.35"/>
    <row r="930" ht="17.25" hidden="1" customHeight="1" x14ac:dyDescent="0.35"/>
    <row r="931" ht="17.25" hidden="1" customHeight="1" x14ac:dyDescent="0.35"/>
    <row r="932" ht="17.25" hidden="1" customHeight="1" x14ac:dyDescent="0.35"/>
    <row r="933" ht="17.25" hidden="1" customHeight="1" x14ac:dyDescent="0.35"/>
    <row r="934" ht="17.25" hidden="1" customHeight="1" x14ac:dyDescent="0.35"/>
    <row r="935" ht="17.25" hidden="1" customHeight="1" x14ac:dyDescent="0.35"/>
    <row r="936" ht="17.25" hidden="1" customHeight="1" x14ac:dyDescent="0.35"/>
    <row r="937" ht="17.25" hidden="1" customHeight="1" x14ac:dyDescent="0.35"/>
    <row r="938" ht="17.25" hidden="1" customHeight="1" x14ac:dyDescent="0.35"/>
    <row r="939" ht="17.25" hidden="1" customHeight="1" x14ac:dyDescent="0.35"/>
    <row r="940" ht="17.25" hidden="1" customHeight="1" x14ac:dyDescent="0.35"/>
    <row r="941" ht="17.25" hidden="1" customHeight="1" x14ac:dyDescent="0.35"/>
    <row r="942" ht="17.25" hidden="1" customHeight="1" x14ac:dyDescent="0.35"/>
    <row r="943" ht="17.25" hidden="1" customHeight="1" x14ac:dyDescent="0.35"/>
    <row r="944" ht="17.25" hidden="1" customHeight="1" x14ac:dyDescent="0.35"/>
    <row r="945" ht="17.25" hidden="1" customHeight="1" x14ac:dyDescent="0.35"/>
    <row r="946" ht="17.25" hidden="1" customHeight="1" x14ac:dyDescent="0.35"/>
    <row r="947" ht="17.25" hidden="1" customHeight="1" x14ac:dyDescent="0.35"/>
    <row r="948" ht="17.25" hidden="1" customHeight="1" x14ac:dyDescent="0.35"/>
    <row r="949" ht="17.25" hidden="1" customHeight="1" x14ac:dyDescent="0.35"/>
    <row r="950" ht="17.25" hidden="1" customHeight="1" x14ac:dyDescent="0.35"/>
    <row r="951" ht="17.25" hidden="1" customHeight="1" x14ac:dyDescent="0.35"/>
    <row r="952" ht="17.25" hidden="1" customHeight="1" x14ac:dyDescent="0.35"/>
    <row r="953" ht="17.25" hidden="1" customHeight="1" x14ac:dyDescent="0.35"/>
    <row r="954" ht="17.25" hidden="1" customHeight="1" x14ac:dyDescent="0.35"/>
    <row r="955" ht="17.25" hidden="1" customHeight="1" x14ac:dyDescent="0.35"/>
    <row r="956" ht="17.25" hidden="1" customHeight="1" x14ac:dyDescent="0.35"/>
    <row r="957" ht="17.25" hidden="1" customHeight="1" x14ac:dyDescent="0.35"/>
    <row r="958" ht="17.25" hidden="1" customHeight="1" x14ac:dyDescent="0.35"/>
    <row r="959" ht="17.25" hidden="1" customHeight="1" x14ac:dyDescent="0.35"/>
    <row r="960" ht="17.25" hidden="1" customHeight="1" x14ac:dyDescent="0.35"/>
    <row r="961" ht="17.25" hidden="1" customHeight="1" x14ac:dyDescent="0.35"/>
    <row r="962" ht="17.25" hidden="1" customHeight="1" x14ac:dyDescent="0.35"/>
    <row r="963" ht="17.25" hidden="1" customHeight="1" x14ac:dyDescent="0.35"/>
    <row r="964" ht="17.25" hidden="1" customHeight="1" x14ac:dyDescent="0.35"/>
    <row r="965" ht="17.25" hidden="1" customHeight="1" x14ac:dyDescent="0.35"/>
    <row r="966" ht="17.25" hidden="1" customHeight="1" x14ac:dyDescent="0.35"/>
    <row r="967" ht="17.25" hidden="1" customHeight="1" x14ac:dyDescent="0.35"/>
    <row r="968" ht="17.25" hidden="1" customHeight="1" x14ac:dyDescent="0.35"/>
    <row r="969" ht="17.25" hidden="1" customHeight="1" x14ac:dyDescent="0.35"/>
    <row r="970" ht="17.25" hidden="1" customHeight="1" x14ac:dyDescent="0.35"/>
    <row r="971" ht="17.25" hidden="1" customHeight="1" x14ac:dyDescent="0.35"/>
    <row r="972" ht="17.25" hidden="1" customHeight="1" x14ac:dyDescent="0.35"/>
    <row r="973" ht="17.25" hidden="1" customHeight="1" x14ac:dyDescent="0.35"/>
    <row r="974" ht="17.25" hidden="1" customHeight="1" x14ac:dyDescent="0.35"/>
    <row r="975" ht="17.25" hidden="1" customHeight="1" x14ac:dyDescent="0.35"/>
    <row r="976" ht="17.25" hidden="1" customHeight="1" x14ac:dyDescent="0.35"/>
    <row r="977" ht="17.25" hidden="1" customHeight="1" x14ac:dyDescent="0.35"/>
    <row r="978" ht="17.25" hidden="1" customHeight="1" x14ac:dyDescent="0.35"/>
    <row r="979" ht="17.25" hidden="1" customHeight="1" x14ac:dyDescent="0.35"/>
    <row r="980" ht="17.25" hidden="1" customHeight="1" x14ac:dyDescent="0.35"/>
    <row r="981" ht="17.25" hidden="1" customHeight="1" x14ac:dyDescent="0.35"/>
    <row r="982" ht="17.25" hidden="1" customHeight="1" x14ac:dyDescent="0.35"/>
    <row r="983" ht="17.25" hidden="1" customHeight="1" x14ac:dyDescent="0.35"/>
    <row r="984" ht="17.25" hidden="1" customHeight="1" x14ac:dyDescent="0.35"/>
    <row r="985" ht="17.25" hidden="1" customHeight="1" x14ac:dyDescent="0.35"/>
    <row r="986" ht="17.25" hidden="1" customHeight="1" x14ac:dyDescent="0.35"/>
    <row r="987" ht="17.25" hidden="1" customHeight="1" x14ac:dyDescent="0.35"/>
    <row r="988" ht="17.25" hidden="1" customHeight="1" x14ac:dyDescent="0.35"/>
    <row r="989" ht="17.25" hidden="1" customHeight="1" x14ac:dyDescent="0.35"/>
    <row r="990" ht="17.25" hidden="1" customHeight="1" x14ac:dyDescent="0.35"/>
    <row r="991" ht="17.25" hidden="1" customHeight="1" x14ac:dyDescent="0.35"/>
    <row r="992" ht="17.25" hidden="1" customHeight="1" x14ac:dyDescent="0.35"/>
    <row r="993" ht="17.25" hidden="1" customHeight="1" x14ac:dyDescent="0.35"/>
    <row r="994" ht="17.25" hidden="1" customHeight="1" x14ac:dyDescent="0.35"/>
    <row r="995" ht="17.25" hidden="1" customHeight="1" x14ac:dyDescent="0.35"/>
    <row r="996" ht="17.25" hidden="1" customHeight="1" x14ac:dyDescent="0.35"/>
    <row r="997" ht="17.25" hidden="1" customHeight="1" x14ac:dyDescent="0.35"/>
    <row r="998" ht="17.25" hidden="1" customHeight="1" x14ac:dyDescent="0.35"/>
    <row r="999" ht="17.25" hidden="1" customHeight="1" x14ac:dyDescent="0.35"/>
    <row r="1000" ht="17.25" hidden="1" customHeight="1" x14ac:dyDescent="0.35"/>
    <row r="1001" ht="17.25" hidden="1" customHeight="1" x14ac:dyDescent="0.35"/>
    <row r="1002" ht="17.25" hidden="1" customHeight="1" x14ac:dyDescent="0.35"/>
    <row r="1003" ht="17.25" hidden="1" customHeight="1" x14ac:dyDescent="0.35"/>
    <row r="1004" ht="17.25" hidden="1" customHeight="1" x14ac:dyDescent="0.35"/>
    <row r="1005" ht="17.25" hidden="1" customHeight="1" x14ac:dyDescent="0.35"/>
    <row r="1006" ht="17.25" hidden="1" customHeight="1" x14ac:dyDescent="0.35"/>
    <row r="1007" ht="17.25" hidden="1" customHeight="1" x14ac:dyDescent="0.35"/>
    <row r="1008" ht="17.25" hidden="1" customHeight="1" x14ac:dyDescent="0.35"/>
    <row r="1009" ht="17.25" hidden="1" customHeight="1" x14ac:dyDescent="0.35"/>
    <row r="1010" ht="17.25" hidden="1" customHeight="1" x14ac:dyDescent="0.35"/>
    <row r="1011" ht="17.25" hidden="1" customHeight="1" x14ac:dyDescent="0.35"/>
    <row r="1012" ht="17.25" hidden="1" customHeight="1" x14ac:dyDescent="0.35"/>
    <row r="1013" ht="17.25" hidden="1" customHeight="1" x14ac:dyDescent="0.35"/>
    <row r="1014" ht="17.25" hidden="1" customHeight="1" x14ac:dyDescent="0.35"/>
    <row r="1015" ht="17.25" hidden="1" customHeight="1" x14ac:dyDescent="0.35"/>
    <row r="1016" ht="17.25" hidden="1" customHeight="1" x14ac:dyDescent="0.35"/>
    <row r="1017" ht="17.25" hidden="1" customHeight="1" x14ac:dyDescent="0.35"/>
    <row r="1018" ht="17.25" hidden="1" customHeight="1" x14ac:dyDescent="0.35"/>
    <row r="1019" ht="17.25" hidden="1" customHeight="1" x14ac:dyDescent="0.35"/>
    <row r="1020" ht="17.25" hidden="1" customHeight="1" x14ac:dyDescent="0.35"/>
    <row r="1021" ht="17.25" hidden="1" customHeight="1" x14ac:dyDescent="0.35"/>
    <row r="1022" ht="17.25" hidden="1" customHeight="1" x14ac:dyDescent="0.35"/>
    <row r="1023" ht="17.25" hidden="1" customHeight="1" x14ac:dyDescent="0.35"/>
    <row r="1024" ht="17.25" hidden="1" customHeight="1" x14ac:dyDescent="0.35"/>
    <row r="1025" ht="17.25" hidden="1" customHeight="1" x14ac:dyDescent="0.35"/>
    <row r="1026" ht="17.25" hidden="1" customHeight="1" x14ac:dyDescent="0.35"/>
    <row r="1027" ht="17.25" hidden="1" customHeight="1" x14ac:dyDescent="0.35"/>
    <row r="1028" ht="17.25" hidden="1" customHeight="1" x14ac:dyDescent="0.35"/>
    <row r="1029" ht="17.25" hidden="1" customHeight="1" x14ac:dyDescent="0.35"/>
    <row r="1030" ht="17.25" hidden="1" customHeight="1" x14ac:dyDescent="0.35"/>
    <row r="1031" ht="17.25" hidden="1" customHeight="1" x14ac:dyDescent="0.35"/>
    <row r="1032" ht="17.25" hidden="1" customHeight="1" x14ac:dyDescent="0.35"/>
    <row r="1033" ht="17.25" hidden="1" customHeight="1" x14ac:dyDescent="0.35"/>
    <row r="1034" ht="17.25" hidden="1" customHeight="1" x14ac:dyDescent="0.35"/>
    <row r="1035" ht="17.25" hidden="1" customHeight="1" x14ac:dyDescent="0.35"/>
    <row r="1036" ht="17.25" hidden="1" customHeight="1" x14ac:dyDescent="0.35"/>
    <row r="1037" ht="17.25" hidden="1" customHeight="1" x14ac:dyDescent="0.35"/>
    <row r="1038" ht="17.25" hidden="1" customHeight="1" x14ac:dyDescent="0.35"/>
    <row r="1039" ht="17.25" hidden="1" customHeight="1" x14ac:dyDescent="0.35"/>
    <row r="1040" ht="17.25" hidden="1" customHeight="1" x14ac:dyDescent="0.35"/>
    <row r="1041" ht="17.25" hidden="1" customHeight="1" x14ac:dyDescent="0.35"/>
    <row r="1042" ht="17.25" hidden="1" customHeight="1" x14ac:dyDescent="0.35"/>
    <row r="1043" ht="17.25" hidden="1" customHeight="1" x14ac:dyDescent="0.35"/>
    <row r="1044" ht="17.25" hidden="1" customHeight="1" x14ac:dyDescent="0.35"/>
    <row r="1045" ht="17.25" hidden="1" customHeight="1" x14ac:dyDescent="0.35"/>
    <row r="1046" ht="17.25" hidden="1" customHeight="1" x14ac:dyDescent="0.35"/>
    <row r="1047" ht="17.25" hidden="1" customHeight="1" x14ac:dyDescent="0.35"/>
    <row r="1048" ht="17.25" hidden="1" customHeight="1" x14ac:dyDescent="0.35"/>
    <row r="1049" ht="17.25" hidden="1" customHeight="1" x14ac:dyDescent="0.35"/>
    <row r="1050" ht="17.25" hidden="1" customHeight="1" x14ac:dyDescent="0.35"/>
    <row r="1051" ht="17.25" hidden="1" customHeight="1" x14ac:dyDescent="0.35"/>
    <row r="1052" ht="17.25" hidden="1" customHeight="1" x14ac:dyDescent="0.35"/>
    <row r="1053" ht="17.25" hidden="1" customHeight="1" x14ac:dyDescent="0.35"/>
    <row r="1054" ht="17.25" hidden="1" customHeight="1" x14ac:dyDescent="0.35"/>
    <row r="1055" ht="17.25" hidden="1" customHeight="1" x14ac:dyDescent="0.35"/>
    <row r="1056" ht="17.25" hidden="1" customHeight="1" x14ac:dyDescent="0.35"/>
    <row r="1057" ht="17.25" hidden="1" customHeight="1" x14ac:dyDescent="0.35"/>
    <row r="1058" ht="17.25" hidden="1" customHeight="1" x14ac:dyDescent="0.35"/>
    <row r="1059" ht="17.25" hidden="1" customHeight="1" x14ac:dyDescent="0.35"/>
    <row r="1060" ht="17.25" hidden="1" customHeight="1" x14ac:dyDescent="0.35"/>
    <row r="1061" ht="17.25" hidden="1" customHeight="1" x14ac:dyDescent="0.35"/>
    <row r="1062" ht="17.25" hidden="1" customHeight="1" x14ac:dyDescent="0.35"/>
    <row r="1063" ht="17.25" hidden="1" customHeight="1" x14ac:dyDescent="0.35"/>
    <row r="1064" ht="17.25" hidden="1" customHeight="1" x14ac:dyDescent="0.35"/>
    <row r="1065" ht="17.25" hidden="1" customHeight="1" x14ac:dyDescent="0.35"/>
    <row r="1066" ht="17.25" hidden="1" customHeight="1" x14ac:dyDescent="0.35"/>
    <row r="1067" ht="17.25" hidden="1" customHeight="1" x14ac:dyDescent="0.35"/>
    <row r="1068" ht="17.25" hidden="1" customHeight="1" x14ac:dyDescent="0.35"/>
    <row r="1069" ht="17.25" hidden="1" customHeight="1" x14ac:dyDescent="0.35"/>
    <row r="1070" ht="17.25" hidden="1" customHeight="1" x14ac:dyDescent="0.35"/>
    <row r="1071" ht="17.25" hidden="1" customHeight="1" x14ac:dyDescent="0.35"/>
    <row r="1072" ht="17.25" hidden="1" customHeight="1" x14ac:dyDescent="0.35"/>
    <row r="1073" ht="17.25" hidden="1" customHeight="1" x14ac:dyDescent="0.35"/>
    <row r="1074" ht="17.25" hidden="1" customHeight="1" x14ac:dyDescent="0.35"/>
    <row r="1075" ht="17.25" hidden="1" customHeight="1" x14ac:dyDescent="0.35"/>
    <row r="1076" ht="17.25" hidden="1" customHeight="1" x14ac:dyDescent="0.35"/>
    <row r="1077" ht="17.25" hidden="1" customHeight="1" x14ac:dyDescent="0.35"/>
    <row r="1078" ht="17.25" hidden="1" customHeight="1" x14ac:dyDescent="0.35"/>
    <row r="1079" ht="17.25" hidden="1" customHeight="1" x14ac:dyDescent="0.35"/>
    <row r="1080" ht="17.25" hidden="1" customHeight="1" x14ac:dyDescent="0.35"/>
    <row r="1081" ht="17.25" hidden="1" customHeight="1" x14ac:dyDescent="0.35"/>
    <row r="1082" ht="17.25" hidden="1" customHeight="1" x14ac:dyDescent="0.35"/>
    <row r="1083" ht="17.25" hidden="1" customHeight="1" x14ac:dyDescent="0.35"/>
    <row r="1084" ht="17.25" hidden="1" customHeight="1" x14ac:dyDescent="0.35"/>
    <row r="1085" ht="17.25" hidden="1" customHeight="1" x14ac:dyDescent="0.35"/>
    <row r="1086" ht="17.25" hidden="1" customHeight="1" x14ac:dyDescent="0.35"/>
    <row r="1087" ht="17.25" hidden="1" customHeight="1" x14ac:dyDescent="0.35"/>
    <row r="1088" ht="17.25" hidden="1" customHeight="1" x14ac:dyDescent="0.35"/>
    <row r="1089" ht="17.25" hidden="1" customHeight="1" x14ac:dyDescent="0.35"/>
    <row r="1090" ht="17.25" hidden="1" customHeight="1" x14ac:dyDescent="0.35"/>
    <row r="1091" ht="17.25" hidden="1" customHeight="1" x14ac:dyDescent="0.35"/>
    <row r="1092" ht="17.25" hidden="1" customHeight="1" x14ac:dyDescent="0.35"/>
    <row r="1093" ht="17.25" hidden="1" customHeight="1" x14ac:dyDescent="0.35"/>
    <row r="1094" ht="17.25" hidden="1" customHeight="1" x14ac:dyDescent="0.35"/>
    <row r="1095" ht="17.25" hidden="1" customHeight="1" x14ac:dyDescent="0.35"/>
    <row r="1096" ht="17.25" hidden="1" customHeight="1" x14ac:dyDescent="0.35"/>
    <row r="1097" ht="17.25" hidden="1" customHeight="1" x14ac:dyDescent="0.35"/>
    <row r="1098" ht="17.25" hidden="1" customHeight="1" x14ac:dyDescent="0.35"/>
    <row r="1099" ht="17.25" hidden="1" customHeight="1" x14ac:dyDescent="0.35"/>
    <row r="1100" ht="17.25" hidden="1" customHeight="1" x14ac:dyDescent="0.35"/>
    <row r="1101" ht="17.25" hidden="1" customHeight="1" x14ac:dyDescent="0.35"/>
    <row r="1102" ht="17.25" hidden="1" customHeight="1" x14ac:dyDescent="0.35"/>
    <row r="1103" ht="17.25" hidden="1" customHeight="1" x14ac:dyDescent="0.35"/>
    <row r="1104" ht="17.25" hidden="1" customHeight="1" x14ac:dyDescent="0.35"/>
    <row r="1105" ht="17.25" hidden="1" customHeight="1" x14ac:dyDescent="0.35"/>
    <row r="1106" ht="17.25" hidden="1" customHeight="1" x14ac:dyDescent="0.35"/>
    <row r="1107" ht="17.25" hidden="1" customHeight="1" x14ac:dyDescent="0.35"/>
    <row r="1108" ht="17.25" hidden="1" customHeight="1" x14ac:dyDescent="0.35"/>
    <row r="1109" ht="17.25" hidden="1" customHeight="1" x14ac:dyDescent="0.35"/>
    <row r="1110" ht="17.25" hidden="1" customHeight="1" x14ac:dyDescent="0.35"/>
    <row r="1111" ht="17.25" hidden="1" customHeight="1" x14ac:dyDescent="0.35"/>
    <row r="1112" ht="17.25" hidden="1" customHeight="1" x14ac:dyDescent="0.35"/>
    <row r="1113" ht="17.25" hidden="1" customHeight="1" x14ac:dyDescent="0.35"/>
    <row r="1114" ht="17.25" hidden="1" customHeight="1" x14ac:dyDescent="0.35"/>
    <row r="1115" ht="17.25" hidden="1" customHeight="1" x14ac:dyDescent="0.35"/>
    <row r="1116" ht="17.25" hidden="1" customHeight="1" x14ac:dyDescent="0.35"/>
    <row r="1117" ht="17.25" hidden="1" customHeight="1" x14ac:dyDescent="0.35"/>
    <row r="1118" ht="17.25" hidden="1" customHeight="1" x14ac:dyDescent="0.35"/>
    <row r="1119" ht="17.25" hidden="1" customHeight="1" x14ac:dyDescent="0.35"/>
    <row r="1120" ht="17.25" hidden="1" customHeight="1" x14ac:dyDescent="0.35"/>
    <row r="1121" ht="17.25" hidden="1" customHeight="1" x14ac:dyDescent="0.35"/>
    <row r="1122" ht="17.25" hidden="1" customHeight="1" x14ac:dyDescent="0.35"/>
    <row r="1123" ht="17.25" hidden="1" customHeight="1" x14ac:dyDescent="0.35"/>
    <row r="1124" ht="17.25" hidden="1" customHeight="1" x14ac:dyDescent="0.35"/>
    <row r="1125" ht="17.25" hidden="1" customHeight="1" x14ac:dyDescent="0.35"/>
    <row r="1126" ht="17.25" hidden="1" customHeight="1" x14ac:dyDescent="0.35"/>
    <row r="1127" ht="17.25" hidden="1" customHeight="1" x14ac:dyDescent="0.35"/>
    <row r="1128" ht="17.25" hidden="1" customHeight="1" x14ac:dyDescent="0.35"/>
    <row r="1129" ht="17.25" hidden="1" customHeight="1" x14ac:dyDescent="0.35"/>
    <row r="1130" ht="17.25" hidden="1" customHeight="1" x14ac:dyDescent="0.35"/>
    <row r="1131" ht="17.25" hidden="1" customHeight="1" x14ac:dyDescent="0.35"/>
    <row r="1132" ht="17.25" hidden="1" customHeight="1" x14ac:dyDescent="0.35"/>
    <row r="1133" ht="17.25" hidden="1" customHeight="1" x14ac:dyDescent="0.35"/>
    <row r="1134" ht="17.25" hidden="1" customHeight="1" x14ac:dyDescent="0.35"/>
    <row r="1135" ht="17.25" hidden="1" customHeight="1" x14ac:dyDescent="0.35"/>
    <row r="1136" ht="17.25" hidden="1" customHeight="1" x14ac:dyDescent="0.35"/>
    <row r="1137" ht="17.25" hidden="1" customHeight="1" x14ac:dyDescent="0.35"/>
    <row r="1138" ht="17.25" hidden="1" customHeight="1" x14ac:dyDescent="0.35"/>
    <row r="1139" ht="17.25" hidden="1" customHeight="1" x14ac:dyDescent="0.35"/>
    <row r="1140" ht="17.25" hidden="1" customHeight="1" x14ac:dyDescent="0.35"/>
    <row r="1141" ht="17.25" hidden="1" customHeight="1" x14ac:dyDescent="0.35"/>
    <row r="1142" ht="17.25" hidden="1" customHeight="1" x14ac:dyDescent="0.35"/>
    <row r="1143" ht="17.25" hidden="1" customHeight="1" x14ac:dyDescent="0.35"/>
    <row r="1144" ht="17.25" hidden="1" customHeight="1" x14ac:dyDescent="0.35"/>
    <row r="1145" ht="17.25" hidden="1" customHeight="1" x14ac:dyDescent="0.35"/>
    <row r="1146" ht="17.25" hidden="1" customHeight="1" x14ac:dyDescent="0.35"/>
    <row r="1147" ht="17.25" hidden="1" customHeight="1" x14ac:dyDescent="0.35"/>
    <row r="1148" ht="17.25" hidden="1" customHeight="1" x14ac:dyDescent="0.35"/>
    <row r="1149" ht="17.25" hidden="1" customHeight="1" x14ac:dyDescent="0.35"/>
    <row r="1150" ht="17.25" hidden="1" customHeight="1" x14ac:dyDescent="0.35"/>
    <row r="1151" ht="17.25" hidden="1" customHeight="1" x14ac:dyDescent="0.35"/>
    <row r="1152" ht="17.25" hidden="1" customHeight="1" x14ac:dyDescent="0.35"/>
    <row r="1153" ht="17.25" hidden="1" customHeight="1" x14ac:dyDescent="0.35"/>
    <row r="1154" ht="17.25" hidden="1" customHeight="1" x14ac:dyDescent="0.35"/>
    <row r="1155" ht="17.25" hidden="1" customHeight="1" x14ac:dyDescent="0.35"/>
    <row r="1156" ht="17.25" hidden="1" customHeight="1" x14ac:dyDescent="0.35"/>
    <row r="1157" ht="17.25" hidden="1" customHeight="1" x14ac:dyDescent="0.35"/>
    <row r="1158" ht="17.25" hidden="1" customHeight="1" x14ac:dyDescent="0.35"/>
    <row r="1159" ht="17.25" hidden="1" customHeight="1" x14ac:dyDescent="0.35"/>
    <row r="1160" ht="17.25" hidden="1" customHeight="1" x14ac:dyDescent="0.35"/>
    <row r="1161" ht="17.25" hidden="1" customHeight="1" x14ac:dyDescent="0.35"/>
    <row r="1162" ht="17.25" hidden="1" customHeight="1" x14ac:dyDescent="0.35"/>
    <row r="1163" ht="17.25" hidden="1" customHeight="1" x14ac:dyDescent="0.35"/>
    <row r="1164" ht="17.25" hidden="1" customHeight="1" x14ac:dyDescent="0.35"/>
    <row r="1165" ht="17.25" hidden="1" customHeight="1" x14ac:dyDescent="0.35"/>
    <row r="1166" ht="17.25" hidden="1" customHeight="1" x14ac:dyDescent="0.35"/>
    <row r="1167" ht="17.25" hidden="1" customHeight="1" x14ac:dyDescent="0.35"/>
    <row r="1168" ht="17.25" hidden="1" customHeight="1" x14ac:dyDescent="0.35"/>
    <row r="1169" ht="17.25" hidden="1" customHeight="1" x14ac:dyDescent="0.35"/>
    <row r="1170" ht="17.25" hidden="1" customHeight="1" x14ac:dyDescent="0.35"/>
    <row r="1171" ht="17.25" hidden="1" customHeight="1" x14ac:dyDescent="0.35"/>
    <row r="1172" ht="17.25" hidden="1" customHeight="1" x14ac:dyDescent="0.35"/>
    <row r="1173" ht="17.25" hidden="1" customHeight="1" x14ac:dyDescent="0.35"/>
    <row r="1174" ht="17.25" hidden="1" customHeight="1" x14ac:dyDescent="0.35"/>
    <row r="1175" ht="17.25" hidden="1" customHeight="1" x14ac:dyDescent="0.35"/>
    <row r="1176" ht="17.25" hidden="1" customHeight="1" x14ac:dyDescent="0.35"/>
    <row r="1177" ht="17.25" hidden="1" customHeight="1" x14ac:dyDescent="0.35"/>
    <row r="1178" ht="17.25" hidden="1" customHeight="1" x14ac:dyDescent="0.35"/>
    <row r="1179" ht="17.25" hidden="1" customHeight="1" x14ac:dyDescent="0.35"/>
    <row r="1180" ht="17.25" hidden="1" customHeight="1" x14ac:dyDescent="0.35"/>
    <row r="1181" ht="17.25" hidden="1" customHeight="1" x14ac:dyDescent="0.35"/>
    <row r="1182" ht="17.25" hidden="1" customHeight="1" x14ac:dyDescent="0.35"/>
    <row r="1183" ht="17.25" hidden="1" customHeight="1" x14ac:dyDescent="0.35"/>
    <row r="1184" ht="17.25" hidden="1" customHeight="1" x14ac:dyDescent="0.35"/>
    <row r="1185" ht="17.25" hidden="1" customHeight="1" x14ac:dyDescent="0.35"/>
    <row r="1186" ht="17.25" hidden="1" customHeight="1" x14ac:dyDescent="0.35"/>
    <row r="1187" ht="17.25" hidden="1" customHeight="1" x14ac:dyDescent="0.35"/>
    <row r="1188" ht="17.25" hidden="1" customHeight="1" x14ac:dyDescent="0.35"/>
    <row r="1189" ht="17.25" hidden="1" customHeight="1" x14ac:dyDescent="0.35"/>
    <row r="1190" ht="17.25" hidden="1" customHeight="1" x14ac:dyDescent="0.35"/>
    <row r="1191" ht="17.25" hidden="1" customHeight="1" x14ac:dyDescent="0.35"/>
    <row r="1192" ht="17.25" hidden="1" customHeight="1" x14ac:dyDescent="0.35"/>
    <row r="1193" ht="17.25" hidden="1" customHeight="1" x14ac:dyDescent="0.35"/>
    <row r="1194" ht="17.25" hidden="1" customHeight="1" x14ac:dyDescent="0.35"/>
    <row r="1195" ht="17.25" hidden="1" customHeight="1" x14ac:dyDescent="0.35"/>
    <row r="1196" ht="17.25" hidden="1" customHeight="1" x14ac:dyDescent="0.35"/>
    <row r="1197" ht="17.25" hidden="1" customHeight="1" x14ac:dyDescent="0.35"/>
    <row r="1198" ht="17.25" hidden="1" customHeight="1" x14ac:dyDescent="0.35"/>
    <row r="1199" ht="17.25" hidden="1" customHeight="1" x14ac:dyDescent="0.35"/>
    <row r="1200" ht="17.25" hidden="1" customHeight="1" x14ac:dyDescent="0.35"/>
    <row r="1201" ht="17.25" hidden="1" customHeight="1" x14ac:dyDescent="0.35"/>
    <row r="1202" ht="17.25" hidden="1" customHeight="1" x14ac:dyDescent="0.35"/>
    <row r="1203" ht="17.25" hidden="1" customHeight="1" x14ac:dyDescent="0.35"/>
    <row r="1204" ht="17.25" hidden="1" customHeight="1" x14ac:dyDescent="0.35"/>
    <row r="1205" ht="17.25" hidden="1" customHeight="1" x14ac:dyDescent="0.35"/>
    <row r="1206" ht="17.25" hidden="1" customHeight="1" x14ac:dyDescent="0.35"/>
    <row r="1207" ht="17.25" hidden="1" customHeight="1" x14ac:dyDescent="0.35"/>
    <row r="1208" ht="17.25" hidden="1" customHeight="1" x14ac:dyDescent="0.35"/>
    <row r="1209" ht="17.25" hidden="1" customHeight="1" x14ac:dyDescent="0.35"/>
    <row r="1210" ht="17.25" hidden="1" customHeight="1" x14ac:dyDescent="0.35"/>
    <row r="1211" ht="17.25" hidden="1" customHeight="1" x14ac:dyDescent="0.35"/>
    <row r="1212" ht="17.25" hidden="1" customHeight="1" x14ac:dyDescent="0.35"/>
    <row r="1213" ht="17.25" hidden="1" customHeight="1" x14ac:dyDescent="0.35"/>
    <row r="1214" ht="17.25" hidden="1" customHeight="1" x14ac:dyDescent="0.35"/>
    <row r="1215" ht="17.25" hidden="1" customHeight="1" x14ac:dyDescent="0.35"/>
    <row r="1216" ht="17.25" hidden="1" customHeight="1" x14ac:dyDescent="0.35"/>
    <row r="1217" ht="17.25" hidden="1" customHeight="1" x14ac:dyDescent="0.35"/>
    <row r="1218" ht="17.25" hidden="1" customHeight="1" x14ac:dyDescent="0.35"/>
    <row r="1219" ht="17.25" hidden="1" customHeight="1" x14ac:dyDescent="0.35"/>
    <row r="1220" ht="17.25" hidden="1" customHeight="1" x14ac:dyDescent="0.35"/>
    <row r="1221" ht="17.25" hidden="1" customHeight="1" x14ac:dyDescent="0.35"/>
    <row r="1222" ht="17.25" hidden="1" customHeight="1" x14ac:dyDescent="0.35"/>
    <row r="1223" ht="17.25" hidden="1" customHeight="1" x14ac:dyDescent="0.35"/>
    <row r="1224" ht="17.25" hidden="1" customHeight="1" x14ac:dyDescent="0.35"/>
    <row r="1225" ht="17.25" hidden="1" customHeight="1" x14ac:dyDescent="0.35"/>
    <row r="1226" ht="17.25" hidden="1" customHeight="1" x14ac:dyDescent="0.35"/>
    <row r="1227" ht="17.25" hidden="1" customHeight="1" x14ac:dyDescent="0.35"/>
    <row r="1228" ht="17.25" hidden="1" customHeight="1" x14ac:dyDescent="0.35"/>
    <row r="1229" ht="17.25" hidden="1" customHeight="1" x14ac:dyDescent="0.35"/>
    <row r="1230" ht="17.25" hidden="1" customHeight="1" x14ac:dyDescent="0.35"/>
    <row r="1231" ht="17.25" hidden="1" customHeight="1" x14ac:dyDescent="0.35"/>
    <row r="1232" ht="17.25" hidden="1" customHeight="1" x14ac:dyDescent="0.35"/>
    <row r="1233" ht="17.25" hidden="1" customHeight="1" x14ac:dyDescent="0.35"/>
    <row r="1234" ht="17.25" hidden="1" customHeight="1" x14ac:dyDescent="0.35"/>
    <row r="1235" ht="17.25" hidden="1" customHeight="1" x14ac:dyDescent="0.35"/>
    <row r="1236" ht="17.25" hidden="1" customHeight="1" x14ac:dyDescent="0.35"/>
    <row r="1237" ht="17.25" hidden="1" customHeight="1" x14ac:dyDescent="0.35"/>
    <row r="1238" ht="17.25" hidden="1" customHeight="1" x14ac:dyDescent="0.35"/>
    <row r="1239" ht="17.25" hidden="1" customHeight="1" x14ac:dyDescent="0.35"/>
    <row r="1240" ht="17.25" hidden="1" customHeight="1" x14ac:dyDescent="0.35"/>
    <row r="1241" ht="17.25" hidden="1" customHeight="1" x14ac:dyDescent="0.35"/>
    <row r="1242" ht="17.25" hidden="1" customHeight="1" x14ac:dyDescent="0.35"/>
    <row r="1243" ht="17.25" hidden="1" customHeight="1" x14ac:dyDescent="0.35"/>
    <row r="1244" ht="17.25" hidden="1" customHeight="1" x14ac:dyDescent="0.35"/>
    <row r="1245" ht="17.25" hidden="1" customHeight="1" x14ac:dyDescent="0.35"/>
    <row r="1246" ht="17.25" hidden="1" customHeight="1" x14ac:dyDescent="0.35"/>
    <row r="1247" ht="17.25" hidden="1" customHeight="1" x14ac:dyDescent="0.35"/>
    <row r="1248" ht="17.25" hidden="1" customHeight="1" x14ac:dyDescent="0.35"/>
    <row r="1249" ht="17.25" hidden="1" customHeight="1" x14ac:dyDescent="0.35"/>
    <row r="1250" ht="17.25" hidden="1" customHeight="1" x14ac:dyDescent="0.35"/>
    <row r="1251" ht="17.25" hidden="1" customHeight="1" x14ac:dyDescent="0.35"/>
    <row r="1252" ht="17.25" hidden="1" customHeight="1" x14ac:dyDescent="0.35"/>
    <row r="1253" ht="17.25" hidden="1" customHeight="1" x14ac:dyDescent="0.35"/>
    <row r="1254" ht="17.25" hidden="1" customHeight="1" x14ac:dyDescent="0.35"/>
    <row r="1255" ht="17.25" hidden="1" customHeight="1" x14ac:dyDescent="0.35"/>
    <row r="1256" ht="17.25" hidden="1" customHeight="1" x14ac:dyDescent="0.35"/>
    <row r="1257" ht="17.25" hidden="1" customHeight="1" x14ac:dyDescent="0.35"/>
    <row r="1258" ht="17.25" hidden="1" customHeight="1" x14ac:dyDescent="0.35"/>
    <row r="1259" ht="17.25" hidden="1" customHeight="1" x14ac:dyDescent="0.35"/>
    <row r="1260" ht="17.25" hidden="1" customHeight="1" x14ac:dyDescent="0.35"/>
    <row r="1261" ht="17.25" hidden="1" customHeight="1" x14ac:dyDescent="0.35"/>
    <row r="1262" ht="17.25" hidden="1" customHeight="1" x14ac:dyDescent="0.35"/>
    <row r="1263" ht="17.25" hidden="1" customHeight="1" x14ac:dyDescent="0.35"/>
    <row r="1264" ht="17.25" hidden="1" customHeight="1" x14ac:dyDescent="0.35"/>
    <row r="1265" ht="17.25" hidden="1" customHeight="1" x14ac:dyDescent="0.35"/>
    <row r="1266" ht="17.25" hidden="1" customHeight="1" x14ac:dyDescent="0.35"/>
    <row r="1267" ht="17.25" hidden="1" customHeight="1" x14ac:dyDescent="0.35"/>
    <row r="1268" ht="17.25" hidden="1" customHeight="1" x14ac:dyDescent="0.35"/>
    <row r="1269" ht="17.25" hidden="1" customHeight="1" x14ac:dyDescent="0.35"/>
    <row r="1270" ht="17.25" hidden="1" customHeight="1" x14ac:dyDescent="0.35"/>
    <row r="1271" ht="17.25" hidden="1" customHeight="1" x14ac:dyDescent="0.35"/>
    <row r="1272" ht="17.25" hidden="1" customHeight="1" x14ac:dyDescent="0.35"/>
    <row r="1273" ht="17.25" hidden="1" customHeight="1" x14ac:dyDescent="0.35"/>
    <row r="1274" ht="17.25" hidden="1" customHeight="1" x14ac:dyDescent="0.35"/>
    <row r="1275" ht="17.25" hidden="1" customHeight="1" x14ac:dyDescent="0.35"/>
    <row r="1276" ht="17.25" hidden="1" customHeight="1" x14ac:dyDescent="0.35"/>
    <row r="1277" ht="17.25" hidden="1" customHeight="1" x14ac:dyDescent="0.35"/>
    <row r="1278" ht="17.25" hidden="1" customHeight="1" x14ac:dyDescent="0.35"/>
    <row r="1279" ht="17.25" hidden="1" customHeight="1" x14ac:dyDescent="0.35"/>
    <row r="1280" ht="17.25" hidden="1" customHeight="1" x14ac:dyDescent="0.35"/>
    <row r="1281" ht="17.25" hidden="1" customHeight="1" x14ac:dyDescent="0.35"/>
    <row r="1282" ht="17.25" hidden="1" customHeight="1" x14ac:dyDescent="0.35"/>
    <row r="1283" ht="17.25" hidden="1" customHeight="1" x14ac:dyDescent="0.35"/>
    <row r="1284" ht="17.25" hidden="1" customHeight="1" x14ac:dyDescent="0.35"/>
    <row r="1285" ht="17.25" hidden="1" customHeight="1" x14ac:dyDescent="0.35"/>
    <row r="1286" ht="17.25" hidden="1" customHeight="1" x14ac:dyDescent="0.35"/>
    <row r="1287" ht="17.25" hidden="1" customHeight="1" x14ac:dyDescent="0.35"/>
    <row r="1288" ht="17.25" hidden="1" customHeight="1" x14ac:dyDescent="0.35"/>
    <row r="1289" ht="17.25" hidden="1" customHeight="1" x14ac:dyDescent="0.35"/>
    <row r="1290" ht="17.25" hidden="1" customHeight="1" x14ac:dyDescent="0.35"/>
    <row r="1291" ht="17.25" hidden="1" customHeight="1" x14ac:dyDescent="0.35"/>
    <row r="1292" ht="17.25" hidden="1" customHeight="1" x14ac:dyDescent="0.35"/>
    <row r="1293" ht="17.25" hidden="1" customHeight="1" x14ac:dyDescent="0.35"/>
    <row r="1294" ht="17.25" hidden="1" customHeight="1" x14ac:dyDescent="0.35"/>
    <row r="1295" ht="17.25" hidden="1" customHeight="1" x14ac:dyDescent="0.35"/>
    <row r="1296" ht="17.25" hidden="1" customHeight="1" x14ac:dyDescent="0.35"/>
    <row r="1297" ht="17.25" hidden="1" customHeight="1" x14ac:dyDescent="0.35"/>
    <row r="1298" ht="17.25" hidden="1" customHeight="1" x14ac:dyDescent="0.35"/>
    <row r="1299" ht="17.25" hidden="1" customHeight="1" x14ac:dyDescent="0.35"/>
    <row r="1300" ht="17.25" hidden="1" customHeight="1" x14ac:dyDescent="0.35"/>
    <row r="1301" ht="17.25" hidden="1" customHeight="1" x14ac:dyDescent="0.35"/>
    <row r="1302" ht="17.25" hidden="1" customHeight="1" x14ac:dyDescent="0.35"/>
    <row r="1303" ht="17.25" hidden="1" customHeight="1" x14ac:dyDescent="0.35"/>
    <row r="1304" ht="17.25" hidden="1" customHeight="1" x14ac:dyDescent="0.35"/>
    <row r="1305" ht="17.25" hidden="1" customHeight="1" x14ac:dyDescent="0.35"/>
    <row r="1306" ht="17.25" hidden="1" customHeight="1" x14ac:dyDescent="0.35"/>
    <row r="1307" ht="17.25" hidden="1" customHeight="1" x14ac:dyDescent="0.35"/>
    <row r="1308" ht="17.25" hidden="1" customHeight="1" x14ac:dyDescent="0.35"/>
    <row r="1309" ht="17.25" hidden="1" customHeight="1" x14ac:dyDescent="0.35"/>
    <row r="1310" ht="17.25" hidden="1" customHeight="1" x14ac:dyDescent="0.35"/>
    <row r="1311" ht="17.25" hidden="1" customHeight="1" x14ac:dyDescent="0.35"/>
    <row r="1312" ht="17.25" hidden="1" customHeight="1" x14ac:dyDescent="0.35"/>
    <row r="1313" ht="17.25" hidden="1" customHeight="1" x14ac:dyDescent="0.35"/>
    <row r="1314" ht="17.25" hidden="1" customHeight="1" x14ac:dyDescent="0.35"/>
    <row r="1315" ht="17.25" hidden="1" customHeight="1" x14ac:dyDescent="0.35"/>
    <row r="1316" ht="17.25" hidden="1" customHeight="1" x14ac:dyDescent="0.35"/>
    <row r="1317" ht="17.25" hidden="1" customHeight="1" x14ac:dyDescent="0.35"/>
    <row r="1318" ht="17.25" hidden="1" customHeight="1" x14ac:dyDescent="0.35"/>
    <row r="1319" ht="17.25" hidden="1" customHeight="1" x14ac:dyDescent="0.35"/>
    <row r="1320" ht="17.25" hidden="1" customHeight="1" x14ac:dyDescent="0.35"/>
    <row r="1321" ht="17.25" hidden="1" customHeight="1" x14ac:dyDescent="0.35"/>
    <row r="1322" ht="17.25" hidden="1" customHeight="1" x14ac:dyDescent="0.35"/>
    <row r="1323" ht="17.25" hidden="1" customHeight="1" x14ac:dyDescent="0.35"/>
    <row r="1324" ht="17.25" hidden="1" customHeight="1" x14ac:dyDescent="0.35"/>
    <row r="1325" ht="17.25" hidden="1" customHeight="1" x14ac:dyDescent="0.35"/>
    <row r="1326" ht="17.25" hidden="1" customHeight="1" x14ac:dyDescent="0.35"/>
    <row r="1327" ht="17.25" hidden="1" customHeight="1" x14ac:dyDescent="0.35"/>
    <row r="1328" ht="17.25" hidden="1" customHeight="1" x14ac:dyDescent="0.35"/>
    <row r="1329" ht="17.25" hidden="1" customHeight="1" x14ac:dyDescent="0.35"/>
    <row r="1330" ht="17.25" hidden="1" customHeight="1" x14ac:dyDescent="0.35"/>
    <row r="1331" ht="17.25" hidden="1" customHeight="1" x14ac:dyDescent="0.35"/>
    <row r="1332" ht="17.25" hidden="1" customHeight="1" x14ac:dyDescent="0.35"/>
    <row r="1333" ht="17.25" hidden="1" customHeight="1" x14ac:dyDescent="0.35"/>
    <row r="1334" ht="17.25" hidden="1" customHeight="1" x14ac:dyDescent="0.35"/>
    <row r="1335" ht="17.25" hidden="1" customHeight="1" x14ac:dyDescent="0.35"/>
    <row r="1336" ht="17.25" hidden="1" customHeight="1" x14ac:dyDescent="0.35"/>
    <row r="1337" ht="17.25" hidden="1" customHeight="1" x14ac:dyDescent="0.35"/>
    <row r="1338" ht="17.25" hidden="1" customHeight="1" x14ac:dyDescent="0.35"/>
    <row r="1339" ht="17.25" hidden="1" customHeight="1" x14ac:dyDescent="0.35"/>
    <row r="1340" ht="17.25" hidden="1" customHeight="1" x14ac:dyDescent="0.35"/>
    <row r="1341" ht="17.25" hidden="1" customHeight="1" x14ac:dyDescent="0.35"/>
    <row r="1342" ht="17.25" hidden="1" customHeight="1" x14ac:dyDescent="0.35"/>
    <row r="1343" ht="17.25" hidden="1" customHeight="1" x14ac:dyDescent="0.35"/>
    <row r="1344" ht="17.25" hidden="1" customHeight="1" x14ac:dyDescent="0.35"/>
    <row r="1345" ht="17.25" hidden="1" customHeight="1" x14ac:dyDescent="0.35"/>
    <row r="1346" ht="17.25" hidden="1" customHeight="1" x14ac:dyDescent="0.35"/>
    <row r="1347" ht="17.25" hidden="1" customHeight="1" x14ac:dyDescent="0.35"/>
    <row r="1348" ht="17.25" hidden="1" customHeight="1" x14ac:dyDescent="0.35"/>
    <row r="1349" ht="17.25" hidden="1" customHeight="1" x14ac:dyDescent="0.35"/>
    <row r="1350" ht="17.25" hidden="1" customHeight="1" x14ac:dyDescent="0.35"/>
    <row r="1351" ht="17.25" hidden="1" customHeight="1" x14ac:dyDescent="0.35"/>
    <row r="1352" ht="17.25" hidden="1" customHeight="1" x14ac:dyDescent="0.35"/>
    <row r="1353" ht="17.25" hidden="1" customHeight="1" x14ac:dyDescent="0.35"/>
    <row r="1354" ht="17.25" hidden="1" customHeight="1" x14ac:dyDescent="0.35"/>
    <row r="1355" ht="17.25" hidden="1" customHeight="1" x14ac:dyDescent="0.35"/>
    <row r="1356" ht="17.25" hidden="1" customHeight="1" x14ac:dyDescent="0.35"/>
    <row r="1357" ht="17.25" hidden="1" customHeight="1" x14ac:dyDescent="0.35"/>
    <row r="1358" ht="17.25" hidden="1" customHeight="1" x14ac:dyDescent="0.35"/>
    <row r="1359" ht="17.25" hidden="1" customHeight="1" x14ac:dyDescent="0.35"/>
    <row r="1360" ht="17.25" hidden="1" customHeight="1" x14ac:dyDescent="0.35"/>
    <row r="1361" ht="17.25" hidden="1" customHeight="1" x14ac:dyDescent="0.35"/>
    <row r="1362" ht="17.25" hidden="1" customHeight="1" x14ac:dyDescent="0.35"/>
    <row r="1363" ht="17.25" hidden="1" customHeight="1" x14ac:dyDescent="0.35"/>
    <row r="1364" ht="17.25" hidden="1" customHeight="1" x14ac:dyDescent="0.35"/>
    <row r="1365" ht="17.25" hidden="1" customHeight="1" x14ac:dyDescent="0.35"/>
    <row r="1366" ht="17.25" hidden="1" customHeight="1" x14ac:dyDescent="0.35"/>
    <row r="1367" ht="17.25" hidden="1" customHeight="1" x14ac:dyDescent="0.35"/>
    <row r="1368" ht="17.25" hidden="1" customHeight="1" x14ac:dyDescent="0.35"/>
    <row r="1369" ht="17.25" hidden="1" customHeight="1" x14ac:dyDescent="0.35"/>
    <row r="1370" ht="17.25" hidden="1" customHeight="1" x14ac:dyDescent="0.35"/>
    <row r="1371" ht="17.25" hidden="1" customHeight="1" x14ac:dyDescent="0.35"/>
    <row r="1372" ht="17.25" hidden="1" customHeight="1" x14ac:dyDescent="0.35"/>
    <row r="1373" ht="17.25" hidden="1" customHeight="1" x14ac:dyDescent="0.35"/>
    <row r="1374" ht="17.25" hidden="1" customHeight="1" x14ac:dyDescent="0.35"/>
    <row r="1375" ht="17.25" hidden="1" customHeight="1" x14ac:dyDescent="0.35"/>
    <row r="1376" ht="17.25" hidden="1" customHeight="1" x14ac:dyDescent="0.35"/>
    <row r="1377" ht="17.25" hidden="1" customHeight="1" x14ac:dyDescent="0.35"/>
    <row r="1378" ht="17.25" hidden="1" customHeight="1" x14ac:dyDescent="0.35"/>
    <row r="1379" ht="17.25" hidden="1" customHeight="1" x14ac:dyDescent="0.35"/>
    <row r="1380" ht="17.25" hidden="1" customHeight="1" x14ac:dyDescent="0.35"/>
    <row r="1381" ht="17.25" hidden="1" customHeight="1" x14ac:dyDescent="0.35"/>
    <row r="1382" ht="17.25" hidden="1" customHeight="1" x14ac:dyDescent="0.35"/>
    <row r="1383" ht="17.25" hidden="1" customHeight="1" x14ac:dyDescent="0.35"/>
    <row r="1384" ht="17.25" hidden="1" customHeight="1" x14ac:dyDescent="0.35"/>
    <row r="1385" ht="17.25" hidden="1" customHeight="1" x14ac:dyDescent="0.35"/>
    <row r="1386" ht="17.25" hidden="1" customHeight="1" x14ac:dyDescent="0.35"/>
    <row r="1387" ht="17.25" hidden="1" customHeight="1" x14ac:dyDescent="0.35"/>
    <row r="1388" ht="17.25" hidden="1" customHeight="1" x14ac:dyDescent="0.35"/>
    <row r="1389" ht="17.25" hidden="1" customHeight="1" x14ac:dyDescent="0.35"/>
    <row r="1390" ht="17.25" hidden="1" customHeight="1" x14ac:dyDescent="0.35"/>
    <row r="1391" ht="17.25" hidden="1" customHeight="1" x14ac:dyDescent="0.35"/>
    <row r="1392" ht="17.25" hidden="1" customHeight="1" x14ac:dyDescent="0.35"/>
    <row r="1393" ht="17.25" hidden="1" customHeight="1" x14ac:dyDescent="0.35"/>
    <row r="1394" ht="17.25" hidden="1" customHeight="1" x14ac:dyDescent="0.35"/>
    <row r="1395" ht="17.25" hidden="1" customHeight="1" x14ac:dyDescent="0.35"/>
    <row r="1396" ht="17.25" hidden="1" customHeight="1" x14ac:dyDescent="0.35"/>
    <row r="1397" ht="17.25" hidden="1" customHeight="1" x14ac:dyDescent="0.35"/>
    <row r="1398" ht="17.25" hidden="1" customHeight="1" x14ac:dyDescent="0.35"/>
    <row r="1399" ht="17.25" hidden="1" customHeight="1" x14ac:dyDescent="0.35"/>
    <row r="1400" ht="17.25" hidden="1" customHeight="1" x14ac:dyDescent="0.35"/>
    <row r="1401" ht="17.25" hidden="1" customHeight="1" x14ac:dyDescent="0.35"/>
    <row r="1402" ht="17.25" hidden="1" customHeight="1" x14ac:dyDescent="0.35"/>
    <row r="1403" ht="17.25" hidden="1" customHeight="1" x14ac:dyDescent="0.35"/>
    <row r="1404" ht="17.25" hidden="1" customHeight="1" x14ac:dyDescent="0.35"/>
    <row r="1405" ht="17.25" hidden="1" customHeight="1" x14ac:dyDescent="0.35"/>
    <row r="1406" ht="17.25" hidden="1" customHeight="1" x14ac:dyDescent="0.35"/>
    <row r="1407" ht="17.25" hidden="1" customHeight="1" x14ac:dyDescent="0.35"/>
    <row r="1408" ht="17.25" hidden="1" customHeight="1" x14ac:dyDescent="0.35"/>
    <row r="1409" ht="17.25" hidden="1" customHeight="1" x14ac:dyDescent="0.35"/>
    <row r="1410" ht="17.25" hidden="1" customHeight="1" x14ac:dyDescent="0.35"/>
    <row r="1411" ht="17.25" hidden="1" customHeight="1" x14ac:dyDescent="0.35"/>
    <row r="1412" ht="17.25" hidden="1" customHeight="1" x14ac:dyDescent="0.35"/>
    <row r="1413" ht="17.25" hidden="1" customHeight="1" x14ac:dyDescent="0.35"/>
    <row r="1414" ht="17.25" hidden="1" customHeight="1" x14ac:dyDescent="0.35"/>
    <row r="1415" ht="17.25" hidden="1" customHeight="1" x14ac:dyDescent="0.35"/>
    <row r="1416" ht="17.25" hidden="1" customHeight="1" x14ac:dyDescent="0.35"/>
    <row r="1417" ht="17.25" hidden="1" customHeight="1" x14ac:dyDescent="0.35"/>
    <row r="1418" ht="17.25" hidden="1" customHeight="1" x14ac:dyDescent="0.35"/>
    <row r="1419" ht="17.25" hidden="1" customHeight="1" x14ac:dyDescent="0.35"/>
    <row r="1420" ht="17.25" hidden="1" customHeight="1" x14ac:dyDescent="0.35"/>
    <row r="1421" ht="17.25" hidden="1" customHeight="1" x14ac:dyDescent="0.35"/>
    <row r="1422" ht="17.25" hidden="1" customHeight="1" x14ac:dyDescent="0.35"/>
    <row r="1423" ht="17.25" hidden="1" customHeight="1" x14ac:dyDescent="0.35"/>
    <row r="1424" ht="17.25" hidden="1" customHeight="1" x14ac:dyDescent="0.35"/>
    <row r="1425" ht="17.25" hidden="1" customHeight="1" x14ac:dyDescent="0.35"/>
    <row r="1426" ht="17.25" hidden="1" customHeight="1" x14ac:dyDescent="0.35"/>
    <row r="1427" ht="17.25" hidden="1" customHeight="1" x14ac:dyDescent="0.35"/>
    <row r="1428" ht="17.25" hidden="1" customHeight="1" x14ac:dyDescent="0.35"/>
    <row r="1429" ht="17.25" hidden="1" customHeight="1" x14ac:dyDescent="0.35"/>
    <row r="1430" ht="17.25" hidden="1" customHeight="1" x14ac:dyDescent="0.35"/>
    <row r="1431" ht="17.25" hidden="1" customHeight="1" x14ac:dyDescent="0.35"/>
    <row r="1432" ht="17.25" hidden="1" customHeight="1" x14ac:dyDescent="0.35"/>
    <row r="1433" ht="17.25" hidden="1" customHeight="1" x14ac:dyDescent="0.35"/>
    <row r="1434" ht="17.25" hidden="1" customHeight="1" x14ac:dyDescent="0.35"/>
    <row r="1435" ht="17.25" hidden="1" customHeight="1" x14ac:dyDescent="0.35"/>
    <row r="1436" ht="17.25" hidden="1" customHeight="1" x14ac:dyDescent="0.35"/>
    <row r="1437" ht="17.25" hidden="1" customHeight="1" x14ac:dyDescent="0.35"/>
    <row r="1438" ht="17.25" hidden="1" customHeight="1" x14ac:dyDescent="0.35"/>
    <row r="1439" ht="17.25" hidden="1" customHeight="1" x14ac:dyDescent="0.35"/>
    <row r="1440" ht="17.25" hidden="1" customHeight="1" x14ac:dyDescent="0.35"/>
    <row r="1441" ht="17.25" hidden="1" customHeight="1" x14ac:dyDescent="0.35"/>
    <row r="1442" ht="17.25" hidden="1" customHeight="1" x14ac:dyDescent="0.35"/>
    <row r="1443" ht="17.25" hidden="1" customHeight="1" x14ac:dyDescent="0.35"/>
    <row r="1444" ht="17.25" hidden="1" customHeight="1" x14ac:dyDescent="0.35"/>
    <row r="1445" ht="17.25" hidden="1" customHeight="1" x14ac:dyDescent="0.35"/>
    <row r="1446" ht="17.25" hidden="1" customHeight="1" x14ac:dyDescent="0.35"/>
    <row r="1447" ht="17.25" hidden="1" customHeight="1" x14ac:dyDescent="0.35"/>
    <row r="1448" ht="17.25" hidden="1" customHeight="1" x14ac:dyDescent="0.35"/>
    <row r="1449" ht="17.25" hidden="1" customHeight="1" x14ac:dyDescent="0.35"/>
    <row r="1450" ht="17.25" hidden="1" customHeight="1" x14ac:dyDescent="0.35"/>
    <row r="1451" ht="17.25" hidden="1" customHeight="1" x14ac:dyDescent="0.35"/>
    <row r="1452" ht="17.25" hidden="1" customHeight="1" x14ac:dyDescent="0.35"/>
    <row r="1453" ht="17.25" hidden="1" customHeight="1" x14ac:dyDescent="0.35"/>
    <row r="1454" ht="17.25" hidden="1" customHeight="1" x14ac:dyDescent="0.35"/>
    <row r="1455" ht="17.25" hidden="1" customHeight="1" x14ac:dyDescent="0.35"/>
    <row r="1456" ht="17.25" hidden="1" customHeight="1" x14ac:dyDescent="0.35"/>
    <row r="1457" ht="17.25" hidden="1" customHeight="1" x14ac:dyDescent="0.35"/>
    <row r="1458" ht="17.25" hidden="1" customHeight="1" x14ac:dyDescent="0.35"/>
    <row r="1459" ht="17.25" hidden="1" customHeight="1" x14ac:dyDescent="0.35"/>
    <row r="1460" ht="17.25" hidden="1" customHeight="1" x14ac:dyDescent="0.35"/>
    <row r="1461" ht="17.25" hidden="1" customHeight="1" x14ac:dyDescent="0.35"/>
    <row r="1462" ht="17.25" hidden="1" customHeight="1" x14ac:dyDescent="0.35"/>
    <row r="1463" ht="17.25" hidden="1" customHeight="1" x14ac:dyDescent="0.35"/>
    <row r="1464" ht="17.25" hidden="1" customHeight="1" x14ac:dyDescent="0.35"/>
    <row r="1465" ht="17.25" hidden="1" customHeight="1" x14ac:dyDescent="0.35"/>
    <row r="1466" ht="17.25" hidden="1" customHeight="1" x14ac:dyDescent="0.35"/>
    <row r="1467" ht="17.25" hidden="1" customHeight="1" x14ac:dyDescent="0.35"/>
    <row r="1468" ht="17.25" hidden="1" customHeight="1" x14ac:dyDescent="0.35"/>
    <row r="1469" ht="17.25" hidden="1" customHeight="1" x14ac:dyDescent="0.35"/>
    <row r="1470" ht="17.25" hidden="1" customHeight="1" x14ac:dyDescent="0.35"/>
    <row r="1471" ht="17.25" hidden="1" customHeight="1" x14ac:dyDescent="0.35"/>
    <row r="1472" ht="17.25" hidden="1" customHeight="1" x14ac:dyDescent="0.35"/>
    <row r="1473" ht="17.25" hidden="1" customHeight="1" x14ac:dyDescent="0.35"/>
    <row r="1474" ht="17.25" hidden="1" customHeight="1" x14ac:dyDescent="0.35"/>
    <row r="1475" ht="17.25" hidden="1" customHeight="1" x14ac:dyDescent="0.35"/>
    <row r="1476" ht="17.25" hidden="1" customHeight="1" x14ac:dyDescent="0.35"/>
    <row r="1477" ht="17.25" hidden="1" customHeight="1" x14ac:dyDescent="0.35"/>
    <row r="1478" ht="17.25" hidden="1" customHeight="1" x14ac:dyDescent="0.35"/>
    <row r="1479" ht="17.25" hidden="1" customHeight="1" x14ac:dyDescent="0.35"/>
    <row r="1480" ht="17.25" hidden="1" customHeight="1" x14ac:dyDescent="0.35"/>
    <row r="1481" ht="17.25" hidden="1" customHeight="1" x14ac:dyDescent="0.35"/>
    <row r="1482" ht="17.25" hidden="1" customHeight="1" x14ac:dyDescent="0.35"/>
    <row r="1483" ht="17.25" hidden="1" customHeight="1" x14ac:dyDescent="0.35"/>
    <row r="1484" ht="17.25" hidden="1" customHeight="1" x14ac:dyDescent="0.35"/>
    <row r="1485" ht="17.25" hidden="1" customHeight="1" x14ac:dyDescent="0.35"/>
    <row r="1486" ht="17.25" hidden="1" customHeight="1" x14ac:dyDescent="0.35"/>
    <row r="1487" ht="17.25" hidden="1" customHeight="1" x14ac:dyDescent="0.35"/>
    <row r="1488" ht="17.25" hidden="1" customHeight="1" x14ac:dyDescent="0.35"/>
    <row r="1489" ht="17.25" hidden="1" customHeight="1" x14ac:dyDescent="0.35"/>
    <row r="1490" ht="17.25" hidden="1" customHeight="1" x14ac:dyDescent="0.35"/>
    <row r="1491" ht="17.25" hidden="1" customHeight="1" x14ac:dyDescent="0.35"/>
    <row r="1492" ht="17.25" hidden="1" customHeight="1" x14ac:dyDescent="0.35"/>
    <row r="1493" ht="17.25" hidden="1" customHeight="1" x14ac:dyDescent="0.35"/>
    <row r="1494" ht="17.25" hidden="1" customHeight="1" x14ac:dyDescent="0.35"/>
    <row r="1495" ht="17.25" hidden="1" customHeight="1" x14ac:dyDescent="0.35"/>
    <row r="1496" ht="17.25" hidden="1" customHeight="1" x14ac:dyDescent="0.35"/>
    <row r="1497" ht="17.25" hidden="1" customHeight="1" x14ac:dyDescent="0.35"/>
    <row r="1498" ht="17.25" hidden="1" customHeight="1" x14ac:dyDescent="0.35"/>
    <row r="1499" ht="17.25" hidden="1" customHeight="1" x14ac:dyDescent="0.35"/>
    <row r="1500" ht="17.25" hidden="1" customHeight="1" x14ac:dyDescent="0.35"/>
    <row r="1501" ht="17.25" hidden="1" customHeight="1" x14ac:dyDescent="0.35"/>
    <row r="1502" ht="17.25" hidden="1" customHeight="1" x14ac:dyDescent="0.35"/>
    <row r="1503" ht="17.25" hidden="1" customHeight="1" x14ac:dyDescent="0.35"/>
    <row r="1504" ht="17.25" hidden="1" customHeight="1" x14ac:dyDescent="0.35"/>
    <row r="1505" ht="17.25" hidden="1" customHeight="1" x14ac:dyDescent="0.35"/>
    <row r="1506" ht="17.25" hidden="1" customHeight="1" x14ac:dyDescent="0.35"/>
    <row r="1507" ht="17.25" hidden="1" customHeight="1" x14ac:dyDescent="0.35"/>
    <row r="1508" ht="17.25" hidden="1" customHeight="1" x14ac:dyDescent="0.35"/>
    <row r="1509" ht="17.25" hidden="1" customHeight="1" x14ac:dyDescent="0.35"/>
    <row r="1510" ht="17.25" hidden="1" customHeight="1" x14ac:dyDescent="0.35"/>
    <row r="1511" ht="17.25" hidden="1" customHeight="1" x14ac:dyDescent="0.35"/>
    <row r="1512" ht="17.25" hidden="1" customHeight="1" x14ac:dyDescent="0.35"/>
    <row r="1513" ht="17.25" hidden="1" customHeight="1" x14ac:dyDescent="0.35"/>
    <row r="1514" ht="17.25" hidden="1" customHeight="1" x14ac:dyDescent="0.35"/>
    <row r="1515" ht="17.25" hidden="1" customHeight="1" x14ac:dyDescent="0.35"/>
    <row r="1516" ht="17.25" hidden="1" customHeight="1" x14ac:dyDescent="0.35"/>
    <row r="1517" ht="17.25" hidden="1" customHeight="1" x14ac:dyDescent="0.35"/>
    <row r="1518" ht="17.25" hidden="1" customHeight="1" x14ac:dyDescent="0.35"/>
    <row r="1519" ht="17.25" hidden="1" customHeight="1" x14ac:dyDescent="0.35"/>
    <row r="1520" ht="17.25" hidden="1" customHeight="1" x14ac:dyDescent="0.35"/>
    <row r="1521" ht="17.25" hidden="1" customHeight="1" x14ac:dyDescent="0.35"/>
    <row r="1522" ht="17.25" hidden="1" customHeight="1" x14ac:dyDescent="0.35"/>
    <row r="1523" ht="17.25" hidden="1" customHeight="1" x14ac:dyDescent="0.35"/>
    <row r="1524" ht="17.25" hidden="1" customHeight="1" x14ac:dyDescent="0.35"/>
    <row r="1525" ht="17.25" hidden="1" customHeight="1" x14ac:dyDescent="0.35"/>
    <row r="1526" ht="17.25" hidden="1" customHeight="1" x14ac:dyDescent="0.35"/>
    <row r="1527" ht="17.25" hidden="1" customHeight="1" x14ac:dyDescent="0.35"/>
    <row r="1528" ht="17.25" hidden="1" customHeight="1" x14ac:dyDescent="0.35"/>
    <row r="1529" ht="17.25" hidden="1" customHeight="1" x14ac:dyDescent="0.35"/>
    <row r="1530" ht="17.25" hidden="1" customHeight="1" x14ac:dyDescent="0.35"/>
    <row r="1531" ht="17.25" hidden="1" customHeight="1" x14ac:dyDescent="0.35"/>
    <row r="1532" ht="17.25" hidden="1" customHeight="1" x14ac:dyDescent="0.35"/>
    <row r="1533" ht="17.25" hidden="1" customHeight="1" x14ac:dyDescent="0.35"/>
    <row r="1534" ht="17.25" hidden="1" customHeight="1" x14ac:dyDescent="0.35"/>
    <row r="1535" ht="17.25" hidden="1" customHeight="1" x14ac:dyDescent="0.35"/>
    <row r="1536" ht="17.25" hidden="1" customHeight="1" x14ac:dyDescent="0.35"/>
    <row r="1537" ht="17.25" hidden="1" customHeight="1" x14ac:dyDescent="0.35"/>
    <row r="1538" ht="17.25" hidden="1" customHeight="1" x14ac:dyDescent="0.35"/>
    <row r="1539" ht="17.25" hidden="1" customHeight="1" x14ac:dyDescent="0.35"/>
    <row r="1540" ht="17.25" hidden="1" customHeight="1" x14ac:dyDescent="0.35"/>
    <row r="1541" ht="17.25" hidden="1" customHeight="1" x14ac:dyDescent="0.35"/>
    <row r="1542" ht="17.25" hidden="1" customHeight="1" x14ac:dyDescent="0.35"/>
    <row r="1543" ht="17.25" hidden="1" customHeight="1" x14ac:dyDescent="0.35"/>
    <row r="1544" ht="17.25" hidden="1" customHeight="1" x14ac:dyDescent="0.35"/>
    <row r="1545" ht="17.25" hidden="1" customHeight="1" x14ac:dyDescent="0.35"/>
    <row r="1546" ht="17.25" hidden="1" customHeight="1" x14ac:dyDescent="0.35"/>
    <row r="1547" ht="17.25" hidden="1" customHeight="1" x14ac:dyDescent="0.35"/>
    <row r="1548" ht="17.25" hidden="1" customHeight="1" x14ac:dyDescent="0.35"/>
    <row r="1549" ht="17.25" hidden="1" customHeight="1" x14ac:dyDescent="0.35"/>
    <row r="1550" ht="17.25" hidden="1" customHeight="1" x14ac:dyDescent="0.35"/>
    <row r="1551" ht="17.25" hidden="1" customHeight="1" x14ac:dyDescent="0.35"/>
    <row r="1552" ht="17.25" hidden="1" customHeight="1" x14ac:dyDescent="0.35"/>
    <row r="1553" ht="17.25" hidden="1" customHeight="1" x14ac:dyDescent="0.35"/>
    <row r="1554" ht="17.25" hidden="1" customHeight="1" x14ac:dyDescent="0.35"/>
    <row r="1555" ht="17.25" hidden="1" customHeight="1" x14ac:dyDescent="0.35"/>
    <row r="1556" ht="17.25" hidden="1" customHeight="1" x14ac:dyDescent="0.35"/>
    <row r="1557" ht="17.25" hidden="1" customHeight="1" x14ac:dyDescent="0.35"/>
    <row r="1558" ht="17.25" hidden="1" customHeight="1" x14ac:dyDescent="0.35"/>
    <row r="1559" ht="17.25" hidden="1" customHeight="1" x14ac:dyDescent="0.35"/>
    <row r="1560" ht="17.25" hidden="1" customHeight="1" x14ac:dyDescent="0.35"/>
    <row r="1561" ht="17.25" hidden="1" customHeight="1" x14ac:dyDescent="0.35"/>
    <row r="1562" ht="17.25" hidden="1" customHeight="1" x14ac:dyDescent="0.35"/>
    <row r="1563" ht="17.25" hidden="1" customHeight="1" x14ac:dyDescent="0.35"/>
    <row r="1564" ht="17.25" hidden="1" customHeight="1" x14ac:dyDescent="0.35"/>
    <row r="1565" ht="17.25" hidden="1" customHeight="1" x14ac:dyDescent="0.35"/>
    <row r="1566" ht="17.25" hidden="1" customHeight="1" x14ac:dyDescent="0.35"/>
    <row r="1567" ht="17.25" hidden="1" customHeight="1" x14ac:dyDescent="0.35"/>
    <row r="1568" ht="17.25" hidden="1" customHeight="1" x14ac:dyDescent="0.35"/>
    <row r="1569" ht="17.25" hidden="1" customHeight="1" x14ac:dyDescent="0.35"/>
    <row r="1570" ht="17.25" hidden="1" customHeight="1" x14ac:dyDescent="0.35"/>
    <row r="1571" ht="17.25" hidden="1" customHeight="1" x14ac:dyDescent="0.35"/>
    <row r="1572" ht="17.25" hidden="1" customHeight="1" x14ac:dyDescent="0.35"/>
    <row r="1573" ht="17.25" hidden="1" customHeight="1" x14ac:dyDescent="0.35"/>
    <row r="1574" ht="17.25" hidden="1" customHeight="1" x14ac:dyDescent="0.35"/>
    <row r="1575" ht="17.25" hidden="1" customHeight="1" x14ac:dyDescent="0.35"/>
    <row r="1576" ht="17.25" hidden="1" customHeight="1" x14ac:dyDescent="0.35"/>
    <row r="1577" ht="17.25" hidden="1" customHeight="1" x14ac:dyDescent="0.35"/>
    <row r="1578" ht="17.25" hidden="1" customHeight="1" x14ac:dyDescent="0.35"/>
    <row r="1579" ht="17.25" hidden="1" customHeight="1" x14ac:dyDescent="0.35"/>
    <row r="1580" ht="17.25" hidden="1" customHeight="1" x14ac:dyDescent="0.35"/>
    <row r="1581" ht="17.25" hidden="1" customHeight="1" x14ac:dyDescent="0.35"/>
    <row r="1582" ht="17.25" hidden="1" customHeight="1" x14ac:dyDescent="0.35"/>
    <row r="1583" ht="17.25" hidden="1" customHeight="1" x14ac:dyDescent="0.35"/>
    <row r="1584" ht="17.25" hidden="1" customHeight="1" x14ac:dyDescent="0.35"/>
    <row r="1585" ht="17.25" hidden="1" customHeight="1" x14ac:dyDescent="0.35"/>
    <row r="1586" ht="17.25" hidden="1" customHeight="1" x14ac:dyDescent="0.35"/>
    <row r="1587" ht="17.25" hidden="1" customHeight="1" x14ac:dyDescent="0.35"/>
    <row r="1588" ht="17.25" hidden="1" customHeight="1" x14ac:dyDescent="0.35"/>
    <row r="1589" ht="17.25" hidden="1" customHeight="1" x14ac:dyDescent="0.35"/>
    <row r="1590" ht="17.25" hidden="1" customHeight="1" x14ac:dyDescent="0.35"/>
    <row r="1591" ht="17.25" hidden="1" customHeight="1" x14ac:dyDescent="0.35"/>
    <row r="1592" ht="17.25" hidden="1" customHeight="1" x14ac:dyDescent="0.35"/>
    <row r="1593" ht="17.25" hidden="1" customHeight="1" x14ac:dyDescent="0.35"/>
    <row r="1594" ht="17.25" hidden="1" customHeight="1" x14ac:dyDescent="0.35"/>
    <row r="1595" ht="17.25" hidden="1" customHeight="1" x14ac:dyDescent="0.35"/>
    <row r="1596" ht="17.25" hidden="1" customHeight="1" x14ac:dyDescent="0.35"/>
    <row r="1597" ht="17.25" hidden="1" customHeight="1" x14ac:dyDescent="0.35"/>
    <row r="1598" ht="17.25" hidden="1" customHeight="1" x14ac:dyDescent="0.35"/>
    <row r="1599" ht="17.25" hidden="1" customHeight="1" x14ac:dyDescent="0.35"/>
    <row r="1600" ht="17.25" hidden="1" customHeight="1" x14ac:dyDescent="0.35"/>
    <row r="1601" ht="17.25" hidden="1" customHeight="1" x14ac:dyDescent="0.35"/>
    <row r="1602" ht="17.25" hidden="1" customHeight="1" x14ac:dyDescent="0.35"/>
  </sheetData>
  <sheetProtection sheet="1" scenarios="1"/>
  <mergeCells count="244">
    <mergeCell ref="L62:S63"/>
    <mergeCell ref="J64:K66"/>
    <mergeCell ref="L64:S66"/>
    <mergeCell ref="C62:I63"/>
    <mergeCell ref="C64:I66"/>
    <mergeCell ref="A64:B66"/>
    <mergeCell ref="J62:K63"/>
    <mergeCell ref="A24:B24"/>
    <mergeCell ref="C24:E24"/>
    <mergeCell ref="F24:H24"/>
    <mergeCell ref="I24:K24"/>
    <mergeCell ref="L24:O24"/>
    <mergeCell ref="P24:S24"/>
    <mergeCell ref="A25:F25"/>
    <mergeCell ref="G25:M25"/>
    <mergeCell ref="A26:F26"/>
    <mergeCell ref="G26:M26"/>
    <mergeCell ref="N26:O26"/>
    <mergeCell ref="P26:Q26"/>
    <mergeCell ref="R26:S26"/>
    <mergeCell ref="N25:O25"/>
    <mergeCell ref="P25:Q25"/>
    <mergeCell ref="R25:S25"/>
    <mergeCell ref="H54:I54"/>
    <mergeCell ref="L54:O54"/>
    <mergeCell ref="P54:S54"/>
    <mergeCell ref="L55:O56"/>
    <mergeCell ref="P55:S56"/>
    <mergeCell ref="A85:S85"/>
    <mergeCell ref="A86:C87"/>
    <mergeCell ref="D86:D87"/>
    <mergeCell ref="E86:G87"/>
    <mergeCell ref="H86:K87"/>
    <mergeCell ref="L86:O87"/>
    <mergeCell ref="P86:S87"/>
    <mergeCell ref="A83:I83"/>
    <mergeCell ref="J83:S83"/>
    <mergeCell ref="J84:S84"/>
    <mergeCell ref="A84:I84"/>
    <mergeCell ref="A78:B79"/>
    <mergeCell ref="J78:K79"/>
    <mergeCell ref="L78:S79"/>
    <mergeCell ref="A80:B81"/>
    <mergeCell ref="J80:K81"/>
    <mergeCell ref="L80:S82"/>
    <mergeCell ref="Q72:S72"/>
    <mergeCell ref="A73:B74"/>
    <mergeCell ref="J73:K74"/>
    <mergeCell ref="L73:S74"/>
    <mergeCell ref="A75:B76"/>
    <mergeCell ref="J75:K77"/>
    <mergeCell ref="L75:S77"/>
    <mergeCell ref="C73:I74"/>
    <mergeCell ref="C78:I79"/>
    <mergeCell ref="A67:S67"/>
    <mergeCell ref="A70:I70"/>
    <mergeCell ref="J70:S70"/>
    <mergeCell ref="A71:C72"/>
    <mergeCell ref="D71:F72"/>
    <mergeCell ref="G71:I71"/>
    <mergeCell ref="J71:L72"/>
    <mergeCell ref="M71:P72"/>
    <mergeCell ref="Q71:S71"/>
    <mergeCell ref="G72:I72"/>
    <mergeCell ref="A68:S68"/>
    <mergeCell ref="A69:S69"/>
    <mergeCell ref="H50:I50"/>
    <mergeCell ref="L50:O51"/>
    <mergeCell ref="P50:S51"/>
    <mergeCell ref="B51:E51"/>
    <mergeCell ref="F51:G51"/>
    <mergeCell ref="H51:I51"/>
    <mergeCell ref="A47:K48"/>
    <mergeCell ref="O47:O48"/>
    <mergeCell ref="A49:I49"/>
    <mergeCell ref="J49:K51"/>
    <mergeCell ref="L49:S49"/>
    <mergeCell ref="A50:E50"/>
    <mergeCell ref="F50:G50"/>
    <mergeCell ref="P47:R48"/>
    <mergeCell ref="L47:N48"/>
    <mergeCell ref="S47:S48"/>
    <mergeCell ref="A62:B63"/>
    <mergeCell ref="L57:N59"/>
    <mergeCell ref="Q57:S59"/>
    <mergeCell ref="O57:P59"/>
    <mergeCell ref="A55:E56"/>
    <mergeCell ref="F55:G56"/>
    <mergeCell ref="H55:I56"/>
    <mergeCell ref="A58:I58"/>
    <mergeCell ref="A59:I59"/>
    <mergeCell ref="J52:K55"/>
    <mergeCell ref="J56:K59"/>
    <mergeCell ref="B52:E52"/>
    <mergeCell ref="F52:G52"/>
    <mergeCell ref="H52:I52"/>
    <mergeCell ref="L52:S53"/>
    <mergeCell ref="B53:E53"/>
    <mergeCell ref="F53:G53"/>
    <mergeCell ref="H53:I53"/>
    <mergeCell ref="B54:E54"/>
    <mergeCell ref="F54:G54"/>
    <mergeCell ref="A57:E57"/>
    <mergeCell ref="F57:G57"/>
    <mergeCell ref="H57:I57"/>
    <mergeCell ref="A60:S61"/>
    <mergeCell ref="A42:I42"/>
    <mergeCell ref="J42:K42"/>
    <mergeCell ref="L42:N42"/>
    <mergeCell ref="P42:R42"/>
    <mergeCell ref="A45:K46"/>
    <mergeCell ref="L46:O46"/>
    <mergeCell ref="P46:S46"/>
    <mergeCell ref="P43:S43"/>
    <mergeCell ref="L45:S45"/>
    <mergeCell ref="L44:O44"/>
    <mergeCell ref="P44:S44"/>
    <mergeCell ref="A43:F44"/>
    <mergeCell ref="G43:K43"/>
    <mergeCell ref="G44:K44"/>
    <mergeCell ref="L43:O43"/>
    <mergeCell ref="R38:S39"/>
    <mergeCell ref="A40:D41"/>
    <mergeCell ref="E40:I41"/>
    <mergeCell ref="J40:K41"/>
    <mergeCell ref="N40:O41"/>
    <mergeCell ref="R40:S41"/>
    <mergeCell ref="A38:D39"/>
    <mergeCell ref="E38:I39"/>
    <mergeCell ref="J38:K39"/>
    <mergeCell ref="N38:O39"/>
    <mergeCell ref="L38:L39"/>
    <mergeCell ref="M38:M39"/>
    <mergeCell ref="P38:P39"/>
    <mergeCell ref="Q38:Q39"/>
    <mergeCell ref="L40:L41"/>
    <mergeCell ref="M40:M41"/>
    <mergeCell ref="P40:P41"/>
    <mergeCell ref="Q40:Q41"/>
    <mergeCell ref="R34:S35"/>
    <mergeCell ref="A36:D37"/>
    <mergeCell ref="E36:I37"/>
    <mergeCell ref="J36:K37"/>
    <mergeCell ref="N36:O37"/>
    <mergeCell ref="R36:S37"/>
    <mergeCell ref="A34:D35"/>
    <mergeCell ref="E34:I35"/>
    <mergeCell ref="J34:K35"/>
    <mergeCell ref="N34:O35"/>
    <mergeCell ref="L34:L35"/>
    <mergeCell ref="M34:M35"/>
    <mergeCell ref="P34:P35"/>
    <mergeCell ref="Q34:Q35"/>
    <mergeCell ref="L36:L37"/>
    <mergeCell ref="M36:M37"/>
    <mergeCell ref="P36:P37"/>
    <mergeCell ref="Q36:Q37"/>
    <mergeCell ref="R31:S31"/>
    <mergeCell ref="A32:D33"/>
    <mergeCell ref="E32:I33"/>
    <mergeCell ref="J32:K33"/>
    <mergeCell ref="N32:O33"/>
    <mergeCell ref="R32:S33"/>
    <mergeCell ref="A27:S27"/>
    <mergeCell ref="A28:D31"/>
    <mergeCell ref="E28:I31"/>
    <mergeCell ref="J28:K31"/>
    <mergeCell ref="L28:S29"/>
    <mergeCell ref="L30:O30"/>
    <mergeCell ref="P30:S30"/>
    <mergeCell ref="N31:O31"/>
    <mergeCell ref="L32:L33"/>
    <mergeCell ref="M32:M33"/>
    <mergeCell ref="P32:P33"/>
    <mergeCell ref="Q32:Q33"/>
    <mergeCell ref="A10:S10"/>
    <mergeCell ref="A12:B12"/>
    <mergeCell ref="C12:E12"/>
    <mergeCell ref="F12:H12"/>
    <mergeCell ref="I12:K12"/>
    <mergeCell ref="L12:O12"/>
    <mergeCell ref="P12:S12"/>
    <mergeCell ref="A14:H14"/>
    <mergeCell ref="I14:S14"/>
    <mergeCell ref="A11:B11"/>
    <mergeCell ref="C11:E11"/>
    <mergeCell ref="F11:H11"/>
    <mergeCell ref="I11:K11"/>
    <mergeCell ref="L11:O11"/>
    <mergeCell ref="P11:S11"/>
    <mergeCell ref="N20:O20"/>
    <mergeCell ref="P20:Q20"/>
    <mergeCell ref="R20:S20"/>
    <mergeCell ref="A19:B19"/>
    <mergeCell ref="C19:E19"/>
    <mergeCell ref="F19:H19"/>
    <mergeCell ref="I19:K19"/>
    <mergeCell ref="L19:O19"/>
    <mergeCell ref="P19:S19"/>
    <mergeCell ref="A20:F20"/>
    <mergeCell ref="G20:M20"/>
    <mergeCell ref="A23:B23"/>
    <mergeCell ref="C23:E23"/>
    <mergeCell ref="F23:H23"/>
    <mergeCell ref="I23:K23"/>
    <mergeCell ref="L23:O23"/>
    <mergeCell ref="P23:S23"/>
    <mergeCell ref="A21:F21"/>
    <mergeCell ref="G21:M21"/>
    <mergeCell ref="N21:O21"/>
    <mergeCell ref="P21:Q21"/>
    <mergeCell ref="R21:S21"/>
    <mergeCell ref="A22:S22"/>
    <mergeCell ref="A18:B18"/>
    <mergeCell ref="C18:E18"/>
    <mergeCell ref="F18:H18"/>
    <mergeCell ref="I18:K18"/>
    <mergeCell ref="L18:O18"/>
    <mergeCell ref="P18:S18"/>
    <mergeCell ref="A15:E15"/>
    <mergeCell ref="F15:G15"/>
    <mergeCell ref="A13:H13"/>
    <mergeCell ref="I13:S13"/>
    <mergeCell ref="A16:E16"/>
    <mergeCell ref="F16:G16"/>
    <mergeCell ref="A17:S17"/>
    <mergeCell ref="I15:K16"/>
    <mergeCell ref="L15:S16"/>
    <mergeCell ref="A8:D9"/>
    <mergeCell ref="H8:I9"/>
    <mergeCell ref="M8:P9"/>
    <mergeCell ref="A2:D7"/>
    <mergeCell ref="E2:O3"/>
    <mergeCell ref="P2:S7"/>
    <mergeCell ref="E4:O5"/>
    <mergeCell ref="E6:G7"/>
    <mergeCell ref="H7:I7"/>
    <mergeCell ref="J7:K7"/>
    <mergeCell ref="H6:I6"/>
    <mergeCell ref="J6:K6"/>
    <mergeCell ref="L6:M6"/>
    <mergeCell ref="N6:O6"/>
    <mergeCell ref="L7:M7"/>
    <mergeCell ref="N7:O7"/>
  </mergeCells>
  <conditionalFormatting sqref="F55:G56">
    <cfRule type="containsText" dxfId="21" priority="13" operator="containsText" text="DEBE CALIFICAR LAS 4 COMPETENCIAS">
      <formula>NOT(ISERROR(SEARCH("DEBE CALIFICAR LAS 4 COMPETENCIAS",F55)))</formula>
    </cfRule>
  </conditionalFormatting>
  <conditionalFormatting sqref="H55:I56">
    <cfRule type="containsText" dxfId="20" priority="12" operator="containsText" text="DEBE CALIFICAR LAS 4 COMPETENCIAS">
      <formula>NOT(ISERROR(SEARCH("DEBE CALIFICAR LAS 4 COMPETENCIAS",H55)))</formula>
    </cfRule>
  </conditionalFormatting>
  <conditionalFormatting sqref="J42:K42">
    <cfRule type="containsText" dxfId="19" priority="9" operator="containsText" text="MÍNIMO TRES (03) COMPROMISOS">
      <formula>NOT(ISERROR(SEARCH("MÍNIMO TRES (03) COMPROMISOS",J42)))</formula>
    </cfRule>
    <cfRule type="containsText" dxfId="18" priority="10" operator="containsText" text="MENOR">
      <formula>NOT(ISERROR(SEARCH("MENOR",J42)))</formula>
    </cfRule>
    <cfRule type="containsText" dxfId="17" priority="11" operator="containsText" text="MAYOR">
      <formula>NOT(ISERROR(SEARCH("MAYOR",J42)))</formula>
    </cfRule>
  </conditionalFormatting>
  <conditionalFormatting sqref="P44:S44">
    <cfRule type="containsText" dxfId="16" priority="2" operator="containsText" text="DEBE SER SUPERIOR A 30 DIAS">
      <formula>NOT(ISERROR(SEARCH("DEBE SER SUPERIOR A 30 DIAS",P44)))</formula>
    </cfRule>
    <cfRule type="containsText" dxfId="15" priority="8" operator="containsText" text="DILIGENCIE EN FORMATO F1">
      <formula>NOT(ISERROR(SEARCH("DILIGENCIE EN FORMATO F1",P44)))</formula>
    </cfRule>
  </conditionalFormatting>
  <conditionalFormatting sqref="P55:S56">
    <cfRule type="containsText" dxfId="14" priority="7" operator="containsText" text="EVALUACION PARA PERIODOS INFERIORES A 270 DIAS">
      <formula>NOT(ISERROR(SEARCH("EVALUACION PARA PERIODOS INFERIORES A 270 DIAS",P55)))</formula>
    </cfRule>
  </conditionalFormatting>
  <conditionalFormatting sqref="H57:I57">
    <cfRule type="containsText" dxfId="13" priority="1" operator="containsText" text="DEBE SER SUPERIOR A 30 DIAS">
      <formula>NOT(ISERROR(SEARCH("DEBE SER SUPERIOR A 30 DIAS",H57)))</formula>
    </cfRule>
    <cfRule type="containsText" dxfId="12" priority="6" operator="containsText" text="DILIGENCIE EN FORMATO F1">
      <formula>NOT(ISERROR(SEARCH("DILIGENCIE EN FORMATO F1",H57)))</formula>
    </cfRule>
  </conditionalFormatting>
  <conditionalFormatting sqref="L44:O44">
    <cfRule type="containsText" dxfId="11" priority="5" operator="containsText" text="DEBE SER SUPERIOR A 30 DIAS">
      <formula>NOT(ISERROR(SEARCH("DEBE SER SUPERIOR A 30 DIAS",L44)))</formula>
    </cfRule>
  </conditionalFormatting>
  <conditionalFormatting sqref="F57:G57">
    <cfRule type="containsText" dxfId="10" priority="3" operator="containsText" text="DILIGENCIE EN FORMATO F1">
      <formula>NOT(ISERROR(SEARCH("DILIGENCIE EN FORMATO F1",F57)))</formula>
    </cfRule>
    <cfRule type="containsText" dxfId="9" priority="4" operator="containsText" text="DEBE SER SUPERIOR A 30 DIAS">
      <formula>NOT(ISERROR(SEARCH("DEBE SER SUPERIOR A 30 DIAS",F57)))</formula>
    </cfRule>
  </conditionalFormatting>
  <dataValidations count="6">
    <dataValidation allowBlank="1" showInputMessage="1" showErrorMessage="1" promptTitle="Para conocimiento de usuarios." prompt="1. La planeación institucional._x000a_2. Los objetivos institucionales por dependencia y sus compromisos relacionados._x000a_3. Los resultados de ejecucción por dependencia._x000a_Tener en cuenta limitaciones presupuestales y administrativas que efecten la ejecución._x000a__x000a__x000a__x000a__x000a_" sqref="P54" xr:uid="{00000000-0002-0000-0C00-000000000000}"/>
    <dataValidation type="whole" operator="greaterThan" allowBlank="1" showInputMessage="1" showErrorMessage="1" sqref="L43:O43" xr:uid="{00000000-0002-0000-0C00-000001000000}">
      <formula1>30</formula1>
    </dataValidation>
    <dataValidation type="decimal" allowBlank="1" showInputMessage="1" showErrorMessage="1" sqref="P50:S51" xr:uid="{00000000-0002-0000-0C00-000002000000}">
      <formula1>0</formula1>
      <formula2>10</formula2>
    </dataValidation>
    <dataValidation type="decimal" allowBlank="1" showInputMessage="1" showErrorMessage="1" sqref="F51:G54" xr:uid="{00000000-0002-0000-0C00-000003000000}">
      <formula1>4</formula1>
      <formula2>10</formula2>
    </dataValidation>
    <dataValidation type="decimal" allowBlank="1" showInputMessage="1" showErrorMessage="1" error="VALOR DEBE SER MENOR O IGUAL AL PESO DEL COMPROMISO" sqref="L32:L41" xr:uid="{00000000-0002-0000-0C00-000004000000}">
      <formula1>0</formula1>
      <formula2>J32</formula2>
    </dataValidation>
    <dataValidation type="whole" allowBlank="1" showInputMessage="1" showErrorMessage="1" sqref="M32:M41" xr:uid="{00000000-0002-0000-0C00-000005000000}">
      <formula1>0</formula1>
      <formula2>100</formula2>
    </dataValidation>
  </dataValidations>
  <hyperlinks>
    <hyperlink ref="J49:K51" location="'F5. EVA. ÁREAS O DEPENDENCIAS.'!A1" display="F5. EVA. ÁREAS O DEPENDENCIAS." xr:uid="{00000000-0004-0000-0C00-000000000000}"/>
    <hyperlink ref="J52:K55" location="'F4. CALF. COM. COMPORT.'!A1" display="F4. CALF. COM. COMPORT." xr:uid="{00000000-0004-0000-0C00-000001000000}"/>
    <hyperlink ref="J56:K59" location="'F1. INF. GENERAL'!A1" display="F1. INF. GENERAL" xr:uid="{00000000-0004-0000-0C00-000002000000}"/>
    <hyperlink ref="L57:N59" location="'F7. PLAN DE MEJORAMIENTO'!A1" display="F7. PLAN DE MEJORAMIENTO" xr:uid="{00000000-0004-0000-0C00-000003000000}"/>
    <hyperlink ref="O57:P59" location="'F2. COMP. LAB Y COM COMPOR'!A1" display="F2. COMP. LAB Y COM COMPOR" xr:uid="{00000000-0004-0000-0C00-000004000000}"/>
    <hyperlink ref="Q57:S59" location="'F3. EVIDENCIAS'!A1" display="F3. EVIDENCIAS" xr:uid="{00000000-0004-0000-0C00-000005000000}"/>
  </hyperlinks>
  <printOptions horizontalCentered="1"/>
  <pageMargins left="0.39370078740157483" right="0.39370078740157483" top="0.39370078740157483" bottom="0.39370078740157483" header="0.31496062992125984" footer="0.31496062992125984"/>
  <pageSetup scale="44" orientation="portrait" horizontalDpi="4294967294"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6000000}">
          <x14:formula1>
            <xm:f>Hoja4!$N$1:$N$102</xm:f>
          </x14:formula1>
          <xm:sqref>Q40 Q32 Q34 Q36 Q38</xm:sqref>
        </x14:dataValidation>
        <x14:dataValidation type="list" allowBlank="1" showInputMessage="1" showErrorMessage="1" xr:uid="{00000000-0002-0000-0C00-000007000000}">
          <x14:formula1>
            <xm:f>Hoja4!$S$2:$S$3</xm:f>
          </x14:formula1>
          <xm:sqref>D86:D87</xm:sqref>
        </x14:dataValidation>
        <x14:dataValidation type="list" allowBlank="1" showInputMessage="1" showErrorMessage="1" xr:uid="{00000000-0002-0000-0C00-000008000000}">
          <x14:formula1>
            <xm:f>IF($A$69="SI",Hoja4!$D$3:$D$5,"")</xm:f>
          </x14:formula1>
          <xm:sqref>M71:P72 D71:F72</xm:sqref>
        </x14:dataValidation>
        <x14:dataValidation type="list" allowBlank="1" showInputMessage="1" showErrorMessage="1" xr:uid="{00000000-0002-0000-0C00-000009000000}">
          <x14:formula1>
            <xm:f>Hoja4!$H$3:$H$14</xm:f>
          </x14:formula1>
          <xm:sqref>F9 K9 R9</xm:sqref>
        </x14:dataValidation>
        <x14:dataValidation type="list" allowBlank="1" showInputMessage="1" showErrorMessage="1" promptTitle="Dias" xr:uid="{00000000-0002-0000-0C00-00000A000000}">
          <x14:formula1>
            <xm:f>Hoja4!$H$3:$H$33</xm:f>
          </x14:formula1>
          <xm:sqref>E9 Q9 J9</xm:sqref>
        </x14:dataValidation>
        <x14:dataValidation type="list" allowBlank="1" showInputMessage="1" showErrorMessage="1" xr:uid="{00000000-0002-0000-0C00-00000B000000}">
          <x14:formula1>
            <xm:f>Hoja4!$J$4:$J$27</xm:f>
          </x14:formula1>
          <xm:sqref>G9 S9 L9</xm:sqref>
        </x14:dataValidation>
        <x14:dataValidation type="list" allowBlank="1" showInputMessage="1" showErrorMessage="1" xr:uid="{00000000-0002-0000-0C00-00000C000000}">
          <x14:formula1>
            <xm:f>Hoja4!$A$461:$A$464</xm:f>
          </x14:formula1>
          <xm:sqref>H51:I54</xm:sqref>
        </x14:dataValidation>
        <x14:dataValidation type="list" allowBlank="1" showInputMessage="1" showErrorMessage="1" xr:uid="{00000000-0002-0000-0C00-00000D000000}">
          <x14:formula1>
            <xm:f>Hoja4!$C$15:$C$16</xm:f>
          </x14:formula1>
          <xm:sqref>A69:S69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dimension ref="A1:V108"/>
  <sheetViews>
    <sheetView showGridLines="0" topLeftCell="A40" zoomScale="85" zoomScaleNormal="85" zoomScaleSheetLayoutView="115" workbookViewId="0">
      <selection activeCell="A48" sqref="A48:B49"/>
    </sheetView>
  </sheetViews>
  <sheetFormatPr baseColWidth="10" defaultColWidth="11.453125" defaultRowHeight="14.5" x14ac:dyDescent="0.35"/>
  <cols>
    <col min="1" max="1" width="12" customWidth="1"/>
    <col min="8" max="8" width="10.81640625" customWidth="1"/>
    <col min="9" max="9" width="11.1796875" customWidth="1"/>
    <col min="10" max="10" width="12.54296875" customWidth="1"/>
    <col min="11" max="11" width="12.7265625" customWidth="1"/>
    <col min="12" max="12" width="12.453125" customWidth="1"/>
    <col min="13" max="13" width="13.7265625" customWidth="1"/>
    <col min="14" max="18" width="15.453125" customWidth="1"/>
    <col min="19" max="19" width="13.453125" customWidth="1"/>
    <col min="257" max="257" width="12" customWidth="1"/>
    <col min="264" max="264" width="10.81640625" customWidth="1"/>
    <col min="265" max="265" width="11.1796875" customWidth="1"/>
    <col min="266" max="266" width="12.54296875" customWidth="1"/>
    <col min="267" max="267" width="12.7265625" customWidth="1"/>
    <col min="268" max="268" width="12.453125" customWidth="1"/>
    <col min="269" max="269" width="13.7265625" customWidth="1"/>
    <col min="270" max="274" width="15.453125" customWidth="1"/>
    <col min="513" max="513" width="12" customWidth="1"/>
    <col min="520" max="520" width="10.81640625" customWidth="1"/>
    <col min="521" max="521" width="11.1796875" customWidth="1"/>
    <col min="522" max="522" width="12.54296875" customWidth="1"/>
    <col min="523" max="523" width="12.7265625" customWidth="1"/>
    <col min="524" max="524" width="12.453125" customWidth="1"/>
    <col min="525" max="525" width="13.7265625" customWidth="1"/>
    <col min="526" max="530" width="15.453125" customWidth="1"/>
    <col min="769" max="769" width="12" customWidth="1"/>
    <col min="776" max="776" width="10.81640625" customWidth="1"/>
    <col min="777" max="777" width="11.1796875" customWidth="1"/>
    <col min="778" max="778" width="12.54296875" customWidth="1"/>
    <col min="779" max="779" width="12.7265625" customWidth="1"/>
    <col min="780" max="780" width="12.453125" customWidth="1"/>
    <col min="781" max="781" width="13.7265625" customWidth="1"/>
    <col min="782" max="786" width="15.453125" customWidth="1"/>
    <col min="1025" max="1025" width="12" customWidth="1"/>
    <col min="1032" max="1032" width="10.81640625" customWidth="1"/>
    <col min="1033" max="1033" width="11.1796875" customWidth="1"/>
    <col min="1034" max="1034" width="12.54296875" customWidth="1"/>
    <col min="1035" max="1035" width="12.7265625" customWidth="1"/>
    <col min="1036" max="1036" width="12.453125" customWidth="1"/>
    <col min="1037" max="1037" width="13.7265625" customWidth="1"/>
    <col min="1038" max="1042" width="15.453125" customWidth="1"/>
    <col min="1281" max="1281" width="12" customWidth="1"/>
    <col min="1288" max="1288" width="10.81640625" customWidth="1"/>
    <col min="1289" max="1289" width="11.1796875" customWidth="1"/>
    <col min="1290" max="1290" width="12.54296875" customWidth="1"/>
    <col min="1291" max="1291" width="12.7265625" customWidth="1"/>
    <col min="1292" max="1292" width="12.453125" customWidth="1"/>
    <col min="1293" max="1293" width="13.7265625" customWidth="1"/>
    <col min="1294" max="1298" width="15.453125" customWidth="1"/>
    <col min="1537" max="1537" width="12" customWidth="1"/>
    <col min="1544" max="1544" width="10.81640625" customWidth="1"/>
    <col min="1545" max="1545" width="11.1796875" customWidth="1"/>
    <col min="1546" max="1546" width="12.54296875" customWidth="1"/>
    <col min="1547" max="1547" width="12.7265625" customWidth="1"/>
    <col min="1548" max="1548" width="12.453125" customWidth="1"/>
    <col min="1549" max="1549" width="13.7265625" customWidth="1"/>
    <col min="1550" max="1554" width="15.453125" customWidth="1"/>
    <col min="1793" max="1793" width="12" customWidth="1"/>
    <col min="1800" max="1800" width="10.81640625" customWidth="1"/>
    <col min="1801" max="1801" width="11.1796875" customWidth="1"/>
    <col min="1802" max="1802" width="12.54296875" customWidth="1"/>
    <col min="1803" max="1803" width="12.7265625" customWidth="1"/>
    <col min="1804" max="1804" width="12.453125" customWidth="1"/>
    <col min="1805" max="1805" width="13.7265625" customWidth="1"/>
    <col min="1806" max="1810" width="15.453125" customWidth="1"/>
    <col min="2049" max="2049" width="12" customWidth="1"/>
    <col min="2056" max="2056" width="10.81640625" customWidth="1"/>
    <col min="2057" max="2057" width="11.1796875" customWidth="1"/>
    <col min="2058" max="2058" width="12.54296875" customWidth="1"/>
    <col min="2059" max="2059" width="12.7265625" customWidth="1"/>
    <col min="2060" max="2060" width="12.453125" customWidth="1"/>
    <col min="2061" max="2061" width="13.7265625" customWidth="1"/>
    <col min="2062" max="2066" width="15.453125" customWidth="1"/>
    <col min="2305" max="2305" width="12" customWidth="1"/>
    <col min="2312" max="2312" width="10.81640625" customWidth="1"/>
    <col min="2313" max="2313" width="11.1796875" customWidth="1"/>
    <col min="2314" max="2314" width="12.54296875" customWidth="1"/>
    <col min="2315" max="2315" width="12.7265625" customWidth="1"/>
    <col min="2316" max="2316" width="12.453125" customWidth="1"/>
    <col min="2317" max="2317" width="13.7265625" customWidth="1"/>
    <col min="2318" max="2322" width="15.453125" customWidth="1"/>
    <col min="2561" max="2561" width="12" customWidth="1"/>
    <col min="2568" max="2568" width="10.81640625" customWidth="1"/>
    <col min="2569" max="2569" width="11.1796875" customWidth="1"/>
    <col min="2570" max="2570" width="12.54296875" customWidth="1"/>
    <col min="2571" max="2571" width="12.7265625" customWidth="1"/>
    <col min="2572" max="2572" width="12.453125" customWidth="1"/>
    <col min="2573" max="2573" width="13.7265625" customWidth="1"/>
    <col min="2574" max="2578" width="15.453125" customWidth="1"/>
    <col min="2817" max="2817" width="12" customWidth="1"/>
    <col min="2824" max="2824" width="10.81640625" customWidth="1"/>
    <col min="2825" max="2825" width="11.1796875" customWidth="1"/>
    <col min="2826" max="2826" width="12.54296875" customWidth="1"/>
    <col min="2827" max="2827" width="12.7265625" customWidth="1"/>
    <col min="2828" max="2828" width="12.453125" customWidth="1"/>
    <col min="2829" max="2829" width="13.7265625" customWidth="1"/>
    <col min="2830" max="2834" width="15.453125" customWidth="1"/>
    <col min="3073" max="3073" width="12" customWidth="1"/>
    <col min="3080" max="3080" width="10.81640625" customWidth="1"/>
    <col min="3081" max="3081" width="11.1796875" customWidth="1"/>
    <col min="3082" max="3082" width="12.54296875" customWidth="1"/>
    <col min="3083" max="3083" width="12.7265625" customWidth="1"/>
    <col min="3084" max="3084" width="12.453125" customWidth="1"/>
    <col min="3085" max="3085" width="13.7265625" customWidth="1"/>
    <col min="3086" max="3090" width="15.453125" customWidth="1"/>
    <col min="3329" max="3329" width="12" customWidth="1"/>
    <col min="3336" max="3336" width="10.81640625" customWidth="1"/>
    <col min="3337" max="3337" width="11.1796875" customWidth="1"/>
    <col min="3338" max="3338" width="12.54296875" customWidth="1"/>
    <col min="3339" max="3339" width="12.7265625" customWidth="1"/>
    <col min="3340" max="3340" width="12.453125" customWidth="1"/>
    <col min="3341" max="3341" width="13.7265625" customWidth="1"/>
    <col min="3342" max="3346" width="15.453125" customWidth="1"/>
    <col min="3585" max="3585" width="12" customWidth="1"/>
    <col min="3592" max="3592" width="10.81640625" customWidth="1"/>
    <col min="3593" max="3593" width="11.1796875" customWidth="1"/>
    <col min="3594" max="3594" width="12.54296875" customWidth="1"/>
    <col min="3595" max="3595" width="12.7265625" customWidth="1"/>
    <col min="3596" max="3596" width="12.453125" customWidth="1"/>
    <col min="3597" max="3597" width="13.7265625" customWidth="1"/>
    <col min="3598" max="3602" width="15.453125" customWidth="1"/>
    <col min="3841" max="3841" width="12" customWidth="1"/>
    <col min="3848" max="3848" width="10.81640625" customWidth="1"/>
    <col min="3849" max="3849" width="11.1796875" customWidth="1"/>
    <col min="3850" max="3850" width="12.54296875" customWidth="1"/>
    <col min="3851" max="3851" width="12.7265625" customWidth="1"/>
    <col min="3852" max="3852" width="12.453125" customWidth="1"/>
    <col min="3853" max="3853" width="13.7265625" customWidth="1"/>
    <col min="3854" max="3858" width="15.453125" customWidth="1"/>
    <col min="4097" max="4097" width="12" customWidth="1"/>
    <col min="4104" max="4104" width="10.81640625" customWidth="1"/>
    <col min="4105" max="4105" width="11.1796875" customWidth="1"/>
    <col min="4106" max="4106" width="12.54296875" customWidth="1"/>
    <col min="4107" max="4107" width="12.7265625" customWidth="1"/>
    <col min="4108" max="4108" width="12.453125" customWidth="1"/>
    <col min="4109" max="4109" width="13.7265625" customWidth="1"/>
    <col min="4110" max="4114" width="15.453125" customWidth="1"/>
    <col min="4353" max="4353" width="12" customWidth="1"/>
    <col min="4360" max="4360" width="10.81640625" customWidth="1"/>
    <col min="4361" max="4361" width="11.1796875" customWidth="1"/>
    <col min="4362" max="4362" width="12.54296875" customWidth="1"/>
    <col min="4363" max="4363" width="12.7265625" customWidth="1"/>
    <col min="4364" max="4364" width="12.453125" customWidth="1"/>
    <col min="4365" max="4365" width="13.7265625" customWidth="1"/>
    <col min="4366" max="4370" width="15.453125" customWidth="1"/>
    <col min="4609" max="4609" width="12" customWidth="1"/>
    <col min="4616" max="4616" width="10.81640625" customWidth="1"/>
    <col min="4617" max="4617" width="11.1796875" customWidth="1"/>
    <col min="4618" max="4618" width="12.54296875" customWidth="1"/>
    <col min="4619" max="4619" width="12.7265625" customWidth="1"/>
    <col min="4620" max="4620" width="12.453125" customWidth="1"/>
    <col min="4621" max="4621" width="13.7265625" customWidth="1"/>
    <col min="4622" max="4626" width="15.453125" customWidth="1"/>
    <col min="4865" max="4865" width="12" customWidth="1"/>
    <col min="4872" max="4872" width="10.81640625" customWidth="1"/>
    <col min="4873" max="4873" width="11.1796875" customWidth="1"/>
    <col min="4874" max="4874" width="12.54296875" customWidth="1"/>
    <col min="4875" max="4875" width="12.7265625" customWidth="1"/>
    <col min="4876" max="4876" width="12.453125" customWidth="1"/>
    <col min="4877" max="4877" width="13.7265625" customWidth="1"/>
    <col min="4878" max="4882" width="15.453125" customWidth="1"/>
    <col min="5121" max="5121" width="12" customWidth="1"/>
    <col min="5128" max="5128" width="10.81640625" customWidth="1"/>
    <col min="5129" max="5129" width="11.1796875" customWidth="1"/>
    <col min="5130" max="5130" width="12.54296875" customWidth="1"/>
    <col min="5131" max="5131" width="12.7265625" customWidth="1"/>
    <col min="5132" max="5132" width="12.453125" customWidth="1"/>
    <col min="5133" max="5133" width="13.7265625" customWidth="1"/>
    <col min="5134" max="5138" width="15.453125" customWidth="1"/>
    <col min="5377" max="5377" width="12" customWidth="1"/>
    <col min="5384" max="5384" width="10.81640625" customWidth="1"/>
    <col min="5385" max="5385" width="11.1796875" customWidth="1"/>
    <col min="5386" max="5386" width="12.54296875" customWidth="1"/>
    <col min="5387" max="5387" width="12.7265625" customWidth="1"/>
    <col min="5388" max="5388" width="12.453125" customWidth="1"/>
    <col min="5389" max="5389" width="13.7265625" customWidth="1"/>
    <col min="5390" max="5394" width="15.453125" customWidth="1"/>
    <col min="5633" max="5633" width="12" customWidth="1"/>
    <col min="5640" max="5640" width="10.81640625" customWidth="1"/>
    <col min="5641" max="5641" width="11.1796875" customWidth="1"/>
    <col min="5642" max="5642" width="12.54296875" customWidth="1"/>
    <col min="5643" max="5643" width="12.7265625" customWidth="1"/>
    <col min="5644" max="5644" width="12.453125" customWidth="1"/>
    <col min="5645" max="5645" width="13.7265625" customWidth="1"/>
    <col min="5646" max="5650" width="15.453125" customWidth="1"/>
    <col min="5889" max="5889" width="12" customWidth="1"/>
    <col min="5896" max="5896" width="10.81640625" customWidth="1"/>
    <col min="5897" max="5897" width="11.1796875" customWidth="1"/>
    <col min="5898" max="5898" width="12.54296875" customWidth="1"/>
    <col min="5899" max="5899" width="12.7265625" customWidth="1"/>
    <col min="5900" max="5900" width="12.453125" customWidth="1"/>
    <col min="5901" max="5901" width="13.7265625" customWidth="1"/>
    <col min="5902" max="5906" width="15.453125" customWidth="1"/>
    <col min="6145" max="6145" width="12" customWidth="1"/>
    <col min="6152" max="6152" width="10.81640625" customWidth="1"/>
    <col min="6153" max="6153" width="11.1796875" customWidth="1"/>
    <col min="6154" max="6154" width="12.54296875" customWidth="1"/>
    <col min="6155" max="6155" width="12.7265625" customWidth="1"/>
    <col min="6156" max="6156" width="12.453125" customWidth="1"/>
    <col min="6157" max="6157" width="13.7265625" customWidth="1"/>
    <col min="6158" max="6162" width="15.453125" customWidth="1"/>
    <col min="6401" max="6401" width="12" customWidth="1"/>
    <col min="6408" max="6408" width="10.81640625" customWidth="1"/>
    <col min="6409" max="6409" width="11.1796875" customWidth="1"/>
    <col min="6410" max="6410" width="12.54296875" customWidth="1"/>
    <col min="6411" max="6411" width="12.7265625" customWidth="1"/>
    <col min="6412" max="6412" width="12.453125" customWidth="1"/>
    <col min="6413" max="6413" width="13.7265625" customWidth="1"/>
    <col min="6414" max="6418" width="15.453125" customWidth="1"/>
    <col min="6657" max="6657" width="12" customWidth="1"/>
    <col min="6664" max="6664" width="10.81640625" customWidth="1"/>
    <col min="6665" max="6665" width="11.1796875" customWidth="1"/>
    <col min="6666" max="6666" width="12.54296875" customWidth="1"/>
    <col min="6667" max="6667" width="12.7265625" customWidth="1"/>
    <col min="6668" max="6668" width="12.453125" customWidth="1"/>
    <col min="6669" max="6669" width="13.7265625" customWidth="1"/>
    <col min="6670" max="6674" width="15.453125" customWidth="1"/>
    <col min="6913" max="6913" width="12" customWidth="1"/>
    <col min="6920" max="6920" width="10.81640625" customWidth="1"/>
    <col min="6921" max="6921" width="11.1796875" customWidth="1"/>
    <col min="6922" max="6922" width="12.54296875" customWidth="1"/>
    <col min="6923" max="6923" width="12.7265625" customWidth="1"/>
    <col min="6924" max="6924" width="12.453125" customWidth="1"/>
    <col min="6925" max="6925" width="13.7265625" customWidth="1"/>
    <col min="6926" max="6930" width="15.453125" customWidth="1"/>
    <col min="7169" max="7169" width="12" customWidth="1"/>
    <col min="7176" max="7176" width="10.81640625" customWidth="1"/>
    <col min="7177" max="7177" width="11.1796875" customWidth="1"/>
    <col min="7178" max="7178" width="12.54296875" customWidth="1"/>
    <col min="7179" max="7179" width="12.7265625" customWidth="1"/>
    <col min="7180" max="7180" width="12.453125" customWidth="1"/>
    <col min="7181" max="7181" width="13.7265625" customWidth="1"/>
    <col min="7182" max="7186" width="15.453125" customWidth="1"/>
    <col min="7425" max="7425" width="12" customWidth="1"/>
    <col min="7432" max="7432" width="10.81640625" customWidth="1"/>
    <col min="7433" max="7433" width="11.1796875" customWidth="1"/>
    <col min="7434" max="7434" width="12.54296875" customWidth="1"/>
    <col min="7435" max="7435" width="12.7265625" customWidth="1"/>
    <col min="7436" max="7436" width="12.453125" customWidth="1"/>
    <col min="7437" max="7437" width="13.7265625" customWidth="1"/>
    <col min="7438" max="7442" width="15.453125" customWidth="1"/>
    <col min="7681" max="7681" width="12" customWidth="1"/>
    <col min="7688" max="7688" width="10.81640625" customWidth="1"/>
    <col min="7689" max="7689" width="11.1796875" customWidth="1"/>
    <col min="7690" max="7690" width="12.54296875" customWidth="1"/>
    <col min="7691" max="7691" width="12.7265625" customWidth="1"/>
    <col min="7692" max="7692" width="12.453125" customWidth="1"/>
    <col min="7693" max="7693" width="13.7265625" customWidth="1"/>
    <col min="7694" max="7698" width="15.453125" customWidth="1"/>
    <col min="7937" max="7937" width="12" customWidth="1"/>
    <col min="7944" max="7944" width="10.81640625" customWidth="1"/>
    <col min="7945" max="7945" width="11.1796875" customWidth="1"/>
    <col min="7946" max="7946" width="12.54296875" customWidth="1"/>
    <col min="7947" max="7947" width="12.7265625" customWidth="1"/>
    <col min="7948" max="7948" width="12.453125" customWidth="1"/>
    <col min="7949" max="7949" width="13.7265625" customWidth="1"/>
    <col min="7950" max="7954" width="15.453125" customWidth="1"/>
    <col min="8193" max="8193" width="12" customWidth="1"/>
    <col min="8200" max="8200" width="10.81640625" customWidth="1"/>
    <col min="8201" max="8201" width="11.1796875" customWidth="1"/>
    <col min="8202" max="8202" width="12.54296875" customWidth="1"/>
    <col min="8203" max="8203" width="12.7265625" customWidth="1"/>
    <col min="8204" max="8204" width="12.453125" customWidth="1"/>
    <col min="8205" max="8205" width="13.7265625" customWidth="1"/>
    <col min="8206" max="8210" width="15.453125" customWidth="1"/>
    <col min="8449" max="8449" width="12" customWidth="1"/>
    <col min="8456" max="8456" width="10.81640625" customWidth="1"/>
    <col min="8457" max="8457" width="11.1796875" customWidth="1"/>
    <col min="8458" max="8458" width="12.54296875" customWidth="1"/>
    <col min="8459" max="8459" width="12.7265625" customWidth="1"/>
    <col min="8460" max="8460" width="12.453125" customWidth="1"/>
    <col min="8461" max="8461" width="13.7265625" customWidth="1"/>
    <col min="8462" max="8466" width="15.453125" customWidth="1"/>
    <col min="8705" max="8705" width="12" customWidth="1"/>
    <col min="8712" max="8712" width="10.81640625" customWidth="1"/>
    <col min="8713" max="8713" width="11.1796875" customWidth="1"/>
    <col min="8714" max="8714" width="12.54296875" customWidth="1"/>
    <col min="8715" max="8715" width="12.7265625" customWidth="1"/>
    <col min="8716" max="8716" width="12.453125" customWidth="1"/>
    <col min="8717" max="8717" width="13.7265625" customWidth="1"/>
    <col min="8718" max="8722" width="15.453125" customWidth="1"/>
    <col min="8961" max="8961" width="12" customWidth="1"/>
    <col min="8968" max="8968" width="10.81640625" customWidth="1"/>
    <col min="8969" max="8969" width="11.1796875" customWidth="1"/>
    <col min="8970" max="8970" width="12.54296875" customWidth="1"/>
    <col min="8971" max="8971" width="12.7265625" customWidth="1"/>
    <col min="8972" max="8972" width="12.453125" customWidth="1"/>
    <col min="8973" max="8973" width="13.7265625" customWidth="1"/>
    <col min="8974" max="8978" width="15.453125" customWidth="1"/>
    <col min="9217" max="9217" width="12" customWidth="1"/>
    <col min="9224" max="9224" width="10.81640625" customWidth="1"/>
    <col min="9225" max="9225" width="11.1796875" customWidth="1"/>
    <col min="9226" max="9226" width="12.54296875" customWidth="1"/>
    <col min="9227" max="9227" width="12.7265625" customWidth="1"/>
    <col min="9228" max="9228" width="12.453125" customWidth="1"/>
    <col min="9229" max="9229" width="13.7265625" customWidth="1"/>
    <col min="9230" max="9234" width="15.453125" customWidth="1"/>
    <col min="9473" max="9473" width="12" customWidth="1"/>
    <col min="9480" max="9480" width="10.81640625" customWidth="1"/>
    <col min="9481" max="9481" width="11.1796875" customWidth="1"/>
    <col min="9482" max="9482" width="12.54296875" customWidth="1"/>
    <col min="9483" max="9483" width="12.7265625" customWidth="1"/>
    <col min="9484" max="9484" width="12.453125" customWidth="1"/>
    <col min="9485" max="9485" width="13.7265625" customWidth="1"/>
    <col min="9486" max="9490" width="15.453125" customWidth="1"/>
    <col min="9729" max="9729" width="12" customWidth="1"/>
    <col min="9736" max="9736" width="10.81640625" customWidth="1"/>
    <col min="9737" max="9737" width="11.1796875" customWidth="1"/>
    <col min="9738" max="9738" width="12.54296875" customWidth="1"/>
    <col min="9739" max="9739" width="12.7265625" customWidth="1"/>
    <col min="9740" max="9740" width="12.453125" customWidth="1"/>
    <col min="9741" max="9741" width="13.7265625" customWidth="1"/>
    <col min="9742" max="9746" width="15.453125" customWidth="1"/>
    <col min="9985" max="9985" width="12" customWidth="1"/>
    <col min="9992" max="9992" width="10.81640625" customWidth="1"/>
    <col min="9993" max="9993" width="11.1796875" customWidth="1"/>
    <col min="9994" max="9994" width="12.54296875" customWidth="1"/>
    <col min="9995" max="9995" width="12.7265625" customWidth="1"/>
    <col min="9996" max="9996" width="12.453125" customWidth="1"/>
    <col min="9997" max="9997" width="13.7265625" customWidth="1"/>
    <col min="9998" max="10002" width="15.453125" customWidth="1"/>
    <col min="10241" max="10241" width="12" customWidth="1"/>
    <col min="10248" max="10248" width="10.81640625" customWidth="1"/>
    <col min="10249" max="10249" width="11.1796875" customWidth="1"/>
    <col min="10250" max="10250" width="12.54296875" customWidth="1"/>
    <col min="10251" max="10251" width="12.7265625" customWidth="1"/>
    <col min="10252" max="10252" width="12.453125" customWidth="1"/>
    <col min="10253" max="10253" width="13.7265625" customWidth="1"/>
    <col min="10254" max="10258" width="15.453125" customWidth="1"/>
    <col min="10497" max="10497" width="12" customWidth="1"/>
    <col min="10504" max="10504" width="10.81640625" customWidth="1"/>
    <col min="10505" max="10505" width="11.1796875" customWidth="1"/>
    <col min="10506" max="10506" width="12.54296875" customWidth="1"/>
    <col min="10507" max="10507" width="12.7265625" customWidth="1"/>
    <col min="10508" max="10508" width="12.453125" customWidth="1"/>
    <col min="10509" max="10509" width="13.7265625" customWidth="1"/>
    <col min="10510" max="10514" width="15.453125" customWidth="1"/>
    <col min="10753" max="10753" width="12" customWidth="1"/>
    <col min="10760" max="10760" width="10.81640625" customWidth="1"/>
    <col min="10761" max="10761" width="11.1796875" customWidth="1"/>
    <col min="10762" max="10762" width="12.54296875" customWidth="1"/>
    <col min="10763" max="10763" width="12.7265625" customWidth="1"/>
    <col min="10764" max="10764" width="12.453125" customWidth="1"/>
    <col min="10765" max="10765" width="13.7265625" customWidth="1"/>
    <col min="10766" max="10770" width="15.453125" customWidth="1"/>
    <col min="11009" max="11009" width="12" customWidth="1"/>
    <col min="11016" max="11016" width="10.81640625" customWidth="1"/>
    <col min="11017" max="11017" width="11.1796875" customWidth="1"/>
    <col min="11018" max="11018" width="12.54296875" customWidth="1"/>
    <col min="11019" max="11019" width="12.7265625" customWidth="1"/>
    <col min="11020" max="11020" width="12.453125" customWidth="1"/>
    <col min="11021" max="11021" width="13.7265625" customWidth="1"/>
    <col min="11022" max="11026" width="15.453125" customWidth="1"/>
    <col min="11265" max="11265" width="12" customWidth="1"/>
    <col min="11272" max="11272" width="10.81640625" customWidth="1"/>
    <col min="11273" max="11273" width="11.1796875" customWidth="1"/>
    <col min="11274" max="11274" width="12.54296875" customWidth="1"/>
    <col min="11275" max="11275" width="12.7265625" customWidth="1"/>
    <col min="11276" max="11276" width="12.453125" customWidth="1"/>
    <col min="11277" max="11277" width="13.7265625" customWidth="1"/>
    <col min="11278" max="11282" width="15.453125" customWidth="1"/>
    <col min="11521" max="11521" width="12" customWidth="1"/>
    <col min="11528" max="11528" width="10.81640625" customWidth="1"/>
    <col min="11529" max="11529" width="11.1796875" customWidth="1"/>
    <col min="11530" max="11530" width="12.54296875" customWidth="1"/>
    <col min="11531" max="11531" width="12.7265625" customWidth="1"/>
    <col min="11532" max="11532" width="12.453125" customWidth="1"/>
    <col min="11533" max="11533" width="13.7265625" customWidth="1"/>
    <col min="11534" max="11538" width="15.453125" customWidth="1"/>
    <col min="11777" max="11777" width="12" customWidth="1"/>
    <col min="11784" max="11784" width="10.81640625" customWidth="1"/>
    <col min="11785" max="11785" width="11.1796875" customWidth="1"/>
    <col min="11786" max="11786" width="12.54296875" customWidth="1"/>
    <col min="11787" max="11787" width="12.7265625" customWidth="1"/>
    <col min="11788" max="11788" width="12.453125" customWidth="1"/>
    <col min="11789" max="11789" width="13.7265625" customWidth="1"/>
    <col min="11790" max="11794" width="15.453125" customWidth="1"/>
    <col min="12033" max="12033" width="12" customWidth="1"/>
    <col min="12040" max="12040" width="10.81640625" customWidth="1"/>
    <col min="12041" max="12041" width="11.1796875" customWidth="1"/>
    <col min="12042" max="12042" width="12.54296875" customWidth="1"/>
    <col min="12043" max="12043" width="12.7265625" customWidth="1"/>
    <col min="12044" max="12044" width="12.453125" customWidth="1"/>
    <col min="12045" max="12045" width="13.7265625" customWidth="1"/>
    <col min="12046" max="12050" width="15.453125" customWidth="1"/>
    <col min="12289" max="12289" width="12" customWidth="1"/>
    <col min="12296" max="12296" width="10.81640625" customWidth="1"/>
    <col min="12297" max="12297" width="11.1796875" customWidth="1"/>
    <col min="12298" max="12298" width="12.54296875" customWidth="1"/>
    <col min="12299" max="12299" width="12.7265625" customWidth="1"/>
    <col min="12300" max="12300" width="12.453125" customWidth="1"/>
    <col min="12301" max="12301" width="13.7265625" customWidth="1"/>
    <col min="12302" max="12306" width="15.453125" customWidth="1"/>
    <col min="12545" max="12545" width="12" customWidth="1"/>
    <col min="12552" max="12552" width="10.81640625" customWidth="1"/>
    <col min="12553" max="12553" width="11.1796875" customWidth="1"/>
    <col min="12554" max="12554" width="12.54296875" customWidth="1"/>
    <col min="12555" max="12555" width="12.7265625" customWidth="1"/>
    <col min="12556" max="12556" width="12.453125" customWidth="1"/>
    <col min="12557" max="12557" width="13.7265625" customWidth="1"/>
    <col min="12558" max="12562" width="15.453125" customWidth="1"/>
    <col min="12801" max="12801" width="12" customWidth="1"/>
    <col min="12808" max="12808" width="10.81640625" customWidth="1"/>
    <col min="12809" max="12809" width="11.1796875" customWidth="1"/>
    <col min="12810" max="12810" width="12.54296875" customWidth="1"/>
    <col min="12811" max="12811" width="12.7265625" customWidth="1"/>
    <col min="12812" max="12812" width="12.453125" customWidth="1"/>
    <col min="12813" max="12813" width="13.7265625" customWidth="1"/>
    <col min="12814" max="12818" width="15.453125" customWidth="1"/>
    <col min="13057" max="13057" width="12" customWidth="1"/>
    <col min="13064" max="13064" width="10.81640625" customWidth="1"/>
    <col min="13065" max="13065" width="11.1796875" customWidth="1"/>
    <col min="13066" max="13066" width="12.54296875" customWidth="1"/>
    <col min="13067" max="13067" width="12.7265625" customWidth="1"/>
    <col min="13068" max="13068" width="12.453125" customWidth="1"/>
    <col min="13069" max="13069" width="13.7265625" customWidth="1"/>
    <col min="13070" max="13074" width="15.453125" customWidth="1"/>
    <col min="13313" max="13313" width="12" customWidth="1"/>
    <col min="13320" max="13320" width="10.81640625" customWidth="1"/>
    <col min="13321" max="13321" width="11.1796875" customWidth="1"/>
    <col min="13322" max="13322" width="12.54296875" customWidth="1"/>
    <col min="13323" max="13323" width="12.7265625" customWidth="1"/>
    <col min="13324" max="13324" width="12.453125" customWidth="1"/>
    <col min="13325" max="13325" width="13.7265625" customWidth="1"/>
    <col min="13326" max="13330" width="15.453125" customWidth="1"/>
    <col min="13569" max="13569" width="12" customWidth="1"/>
    <col min="13576" max="13576" width="10.81640625" customWidth="1"/>
    <col min="13577" max="13577" width="11.1796875" customWidth="1"/>
    <col min="13578" max="13578" width="12.54296875" customWidth="1"/>
    <col min="13579" max="13579" width="12.7265625" customWidth="1"/>
    <col min="13580" max="13580" width="12.453125" customWidth="1"/>
    <col min="13581" max="13581" width="13.7265625" customWidth="1"/>
    <col min="13582" max="13586" width="15.453125" customWidth="1"/>
    <col min="13825" max="13825" width="12" customWidth="1"/>
    <col min="13832" max="13832" width="10.81640625" customWidth="1"/>
    <col min="13833" max="13833" width="11.1796875" customWidth="1"/>
    <col min="13834" max="13834" width="12.54296875" customWidth="1"/>
    <col min="13835" max="13835" width="12.7265625" customWidth="1"/>
    <col min="13836" max="13836" width="12.453125" customWidth="1"/>
    <col min="13837" max="13837" width="13.7265625" customWidth="1"/>
    <col min="13838" max="13842" width="15.453125" customWidth="1"/>
    <col min="14081" max="14081" width="12" customWidth="1"/>
    <col min="14088" max="14088" width="10.81640625" customWidth="1"/>
    <col min="14089" max="14089" width="11.1796875" customWidth="1"/>
    <col min="14090" max="14090" width="12.54296875" customWidth="1"/>
    <col min="14091" max="14091" width="12.7265625" customWidth="1"/>
    <col min="14092" max="14092" width="12.453125" customWidth="1"/>
    <col min="14093" max="14093" width="13.7265625" customWidth="1"/>
    <col min="14094" max="14098" width="15.453125" customWidth="1"/>
    <col min="14337" max="14337" width="12" customWidth="1"/>
    <col min="14344" max="14344" width="10.81640625" customWidth="1"/>
    <col min="14345" max="14345" width="11.1796875" customWidth="1"/>
    <col min="14346" max="14346" width="12.54296875" customWidth="1"/>
    <col min="14347" max="14347" width="12.7265625" customWidth="1"/>
    <col min="14348" max="14348" width="12.453125" customWidth="1"/>
    <col min="14349" max="14349" width="13.7265625" customWidth="1"/>
    <col min="14350" max="14354" width="15.453125" customWidth="1"/>
    <col min="14593" max="14593" width="12" customWidth="1"/>
    <col min="14600" max="14600" width="10.81640625" customWidth="1"/>
    <col min="14601" max="14601" width="11.1796875" customWidth="1"/>
    <col min="14602" max="14602" width="12.54296875" customWidth="1"/>
    <col min="14603" max="14603" width="12.7265625" customWidth="1"/>
    <col min="14604" max="14604" width="12.453125" customWidth="1"/>
    <col min="14605" max="14605" width="13.7265625" customWidth="1"/>
    <col min="14606" max="14610" width="15.453125" customWidth="1"/>
    <col min="14849" max="14849" width="12" customWidth="1"/>
    <col min="14856" max="14856" width="10.81640625" customWidth="1"/>
    <col min="14857" max="14857" width="11.1796875" customWidth="1"/>
    <col min="14858" max="14858" width="12.54296875" customWidth="1"/>
    <col min="14859" max="14859" width="12.7265625" customWidth="1"/>
    <col min="14860" max="14860" width="12.453125" customWidth="1"/>
    <col min="14861" max="14861" width="13.7265625" customWidth="1"/>
    <col min="14862" max="14866" width="15.453125" customWidth="1"/>
    <col min="15105" max="15105" width="12" customWidth="1"/>
    <col min="15112" max="15112" width="10.81640625" customWidth="1"/>
    <col min="15113" max="15113" width="11.1796875" customWidth="1"/>
    <col min="15114" max="15114" width="12.54296875" customWidth="1"/>
    <col min="15115" max="15115" width="12.7265625" customWidth="1"/>
    <col min="15116" max="15116" width="12.453125" customWidth="1"/>
    <col min="15117" max="15117" width="13.7265625" customWidth="1"/>
    <col min="15118" max="15122" width="15.453125" customWidth="1"/>
    <col min="15361" max="15361" width="12" customWidth="1"/>
    <col min="15368" max="15368" width="10.81640625" customWidth="1"/>
    <col min="15369" max="15369" width="11.1796875" customWidth="1"/>
    <col min="15370" max="15370" width="12.54296875" customWidth="1"/>
    <col min="15371" max="15371" width="12.7265625" customWidth="1"/>
    <col min="15372" max="15372" width="12.453125" customWidth="1"/>
    <col min="15373" max="15373" width="13.7265625" customWidth="1"/>
    <col min="15374" max="15378" width="15.453125" customWidth="1"/>
    <col min="15617" max="15617" width="12" customWidth="1"/>
    <col min="15624" max="15624" width="10.81640625" customWidth="1"/>
    <col min="15625" max="15625" width="11.1796875" customWidth="1"/>
    <col min="15626" max="15626" width="12.54296875" customWidth="1"/>
    <col min="15627" max="15627" width="12.7265625" customWidth="1"/>
    <col min="15628" max="15628" width="12.453125" customWidth="1"/>
    <col min="15629" max="15629" width="13.7265625" customWidth="1"/>
    <col min="15630" max="15634" width="15.453125" customWidth="1"/>
    <col min="15873" max="15873" width="12" customWidth="1"/>
    <col min="15880" max="15880" width="10.81640625" customWidth="1"/>
    <col min="15881" max="15881" width="11.1796875" customWidth="1"/>
    <col min="15882" max="15882" width="12.54296875" customWidth="1"/>
    <col min="15883" max="15883" width="12.7265625" customWidth="1"/>
    <col min="15884" max="15884" width="12.453125" customWidth="1"/>
    <col min="15885" max="15885" width="13.7265625" customWidth="1"/>
    <col min="15886" max="15890" width="15.453125" customWidth="1"/>
    <col min="16129" max="16129" width="12" customWidth="1"/>
    <col min="16136" max="16136" width="10.81640625" customWidth="1"/>
    <col min="16137" max="16137" width="11.1796875" customWidth="1"/>
    <col min="16138" max="16138" width="12.54296875" customWidth="1"/>
    <col min="16139" max="16139" width="12.7265625" customWidth="1"/>
    <col min="16140" max="16140" width="12.453125" customWidth="1"/>
    <col min="16141" max="16141" width="13.7265625" customWidth="1"/>
    <col min="16142" max="16146" width="15.453125" customWidth="1"/>
  </cols>
  <sheetData>
    <row r="1" spans="1:19" ht="26.25" customHeight="1" x14ac:dyDescent="0.35">
      <c r="A1" s="673"/>
      <c r="B1" s="674"/>
      <c r="C1" s="674"/>
      <c r="D1" s="1615"/>
      <c r="E1" s="1618" t="s">
        <v>420</v>
      </c>
      <c r="F1" s="683"/>
      <c r="G1" s="683"/>
      <c r="H1" s="683"/>
      <c r="I1" s="683"/>
      <c r="J1" s="683"/>
      <c r="K1" s="683"/>
      <c r="L1" s="683"/>
      <c r="M1" s="683"/>
      <c r="N1" s="683"/>
      <c r="O1" s="1619"/>
      <c r="P1" s="1350" t="s">
        <v>421</v>
      </c>
      <c r="Q1" s="1623"/>
      <c r="R1" s="1623"/>
      <c r="S1" s="1624"/>
    </row>
    <row r="2" spans="1:19" ht="15" customHeight="1" x14ac:dyDescent="0.35">
      <c r="A2" s="675"/>
      <c r="B2" s="247"/>
      <c r="C2" s="247"/>
      <c r="D2" s="1616"/>
      <c r="E2" s="1620"/>
      <c r="F2" s="1620"/>
      <c r="G2" s="1620"/>
      <c r="H2" s="1620"/>
      <c r="I2" s="1620"/>
      <c r="J2" s="1620"/>
      <c r="K2" s="1620"/>
      <c r="L2" s="1620"/>
      <c r="M2" s="1620"/>
      <c r="N2" s="1620"/>
      <c r="O2" s="1621"/>
      <c r="P2" s="1625"/>
      <c r="Q2" s="1626"/>
      <c r="R2" s="1626"/>
      <c r="S2" s="1627"/>
    </row>
    <row r="3" spans="1:19" ht="9" customHeight="1" thickBot="1" x14ac:dyDescent="0.4">
      <c r="A3" s="675"/>
      <c r="B3" s="247"/>
      <c r="C3" s="247"/>
      <c r="D3" s="1616"/>
      <c r="E3" s="685"/>
      <c r="F3" s="685"/>
      <c r="G3" s="685"/>
      <c r="H3" s="685"/>
      <c r="I3" s="685"/>
      <c r="J3" s="685"/>
      <c r="K3" s="685"/>
      <c r="L3" s="685"/>
      <c r="M3" s="685"/>
      <c r="N3" s="685"/>
      <c r="O3" s="1622"/>
      <c r="P3" s="1625"/>
      <c r="Q3" s="1626"/>
      <c r="R3" s="1626"/>
      <c r="S3" s="1627"/>
    </row>
    <row r="4" spans="1:19" ht="12" customHeight="1" x14ac:dyDescent="0.35">
      <c r="A4" s="675"/>
      <c r="B4" s="247"/>
      <c r="C4" s="247"/>
      <c r="D4" s="1616"/>
      <c r="E4" s="1631" t="s">
        <v>655</v>
      </c>
      <c r="F4" s="1631"/>
      <c r="G4" s="1631"/>
      <c r="H4" s="1631"/>
      <c r="I4" s="1631"/>
      <c r="J4" s="1631"/>
      <c r="K4" s="1631"/>
      <c r="L4" s="1631"/>
      <c r="M4" s="1631"/>
      <c r="N4" s="1631"/>
      <c r="O4" s="1631"/>
      <c r="P4" s="1625"/>
      <c r="Q4" s="1626"/>
      <c r="R4" s="1626"/>
      <c r="S4" s="1627"/>
    </row>
    <row r="5" spans="1:19" ht="8.25" customHeight="1" x14ac:dyDescent="0.35">
      <c r="A5" s="675"/>
      <c r="B5" s="247"/>
      <c r="C5" s="247"/>
      <c r="D5" s="1616"/>
      <c r="E5" s="895"/>
      <c r="F5" s="895"/>
      <c r="G5" s="895"/>
      <c r="H5" s="895"/>
      <c r="I5" s="895"/>
      <c r="J5" s="895"/>
      <c r="K5" s="895"/>
      <c r="L5" s="895"/>
      <c r="M5" s="895"/>
      <c r="N5" s="895"/>
      <c r="O5" s="895"/>
      <c r="P5" s="1625"/>
      <c r="Q5" s="1626"/>
      <c r="R5" s="1626"/>
      <c r="S5" s="1627"/>
    </row>
    <row r="6" spans="1:19" ht="15" customHeight="1" x14ac:dyDescent="0.35">
      <c r="A6" s="675"/>
      <c r="B6" s="247"/>
      <c r="C6" s="247"/>
      <c r="D6" s="1616"/>
      <c r="E6" s="1632" t="s">
        <v>53</v>
      </c>
      <c r="F6" s="304"/>
      <c r="G6" s="304"/>
      <c r="H6" s="305" t="s">
        <v>54</v>
      </c>
      <c r="I6" s="305"/>
      <c r="J6" s="307" t="s">
        <v>656</v>
      </c>
      <c r="K6" s="307"/>
      <c r="L6" s="305" t="s">
        <v>56</v>
      </c>
      <c r="M6" s="305"/>
      <c r="N6" s="307" t="s">
        <v>57</v>
      </c>
      <c r="O6" s="709"/>
      <c r="P6" s="1625"/>
      <c r="Q6" s="1626"/>
      <c r="R6" s="1626"/>
      <c r="S6" s="1627"/>
    </row>
    <row r="7" spans="1:19" ht="15.75" customHeight="1" thickBot="1" x14ac:dyDescent="0.4">
      <c r="A7" s="676"/>
      <c r="B7" s="677"/>
      <c r="C7" s="677"/>
      <c r="D7" s="1617"/>
      <c r="E7" s="1632"/>
      <c r="F7" s="304"/>
      <c r="G7" s="304"/>
      <c r="H7" s="305" t="s">
        <v>58</v>
      </c>
      <c r="I7" s="305"/>
      <c r="J7" s="306">
        <v>42731</v>
      </c>
      <c r="K7" s="307"/>
      <c r="L7" s="305" t="s">
        <v>59</v>
      </c>
      <c r="M7" s="305"/>
      <c r="N7" s="525" t="s">
        <v>60</v>
      </c>
      <c r="O7" s="704"/>
      <c r="P7" s="1628"/>
      <c r="Q7" s="1629"/>
      <c r="R7" s="1629"/>
      <c r="S7" s="1630"/>
    </row>
    <row r="8" spans="1:19" ht="15" customHeight="1" x14ac:dyDescent="0.35">
      <c r="A8" s="1613" t="s">
        <v>61</v>
      </c>
      <c r="B8" s="1614"/>
      <c r="C8" s="1614"/>
      <c r="D8" s="1614"/>
      <c r="E8" s="225" t="s">
        <v>62</v>
      </c>
      <c r="F8" s="225" t="s">
        <v>63</v>
      </c>
      <c r="G8" s="225" t="s">
        <v>64</v>
      </c>
      <c r="H8" s="326" t="s">
        <v>65</v>
      </c>
      <c r="I8" s="327"/>
      <c r="J8" s="225" t="s">
        <v>62</v>
      </c>
      <c r="K8" s="225" t="s">
        <v>63</v>
      </c>
      <c r="L8" s="225" t="s">
        <v>64</v>
      </c>
      <c r="M8" s="328" t="s">
        <v>657</v>
      </c>
      <c r="N8" s="329"/>
      <c r="O8" s="329"/>
      <c r="P8" s="330"/>
      <c r="Q8" s="225" t="s">
        <v>62</v>
      </c>
      <c r="R8" s="225" t="s">
        <v>63</v>
      </c>
      <c r="S8" s="67" t="s">
        <v>64</v>
      </c>
    </row>
    <row r="9" spans="1:19" ht="15" thickBot="1" x14ac:dyDescent="0.4">
      <c r="A9" s="324"/>
      <c r="B9" s="325"/>
      <c r="C9" s="325"/>
      <c r="D9" s="325"/>
      <c r="E9" s="154"/>
      <c r="F9" s="154"/>
      <c r="G9" s="154"/>
      <c r="H9" s="326"/>
      <c r="I9" s="327"/>
      <c r="J9" s="154"/>
      <c r="K9" s="154"/>
      <c r="L9" s="154"/>
      <c r="M9" s="331"/>
      <c r="N9" s="332"/>
      <c r="O9" s="332"/>
      <c r="P9" s="333"/>
      <c r="Q9" s="154"/>
      <c r="R9" s="154"/>
      <c r="S9" s="154"/>
    </row>
    <row r="10" spans="1:19" ht="18.5" thickBot="1" x14ac:dyDescent="0.4">
      <c r="A10" s="334" t="s">
        <v>67</v>
      </c>
      <c r="B10" s="335"/>
      <c r="C10" s="335"/>
      <c r="D10" s="335"/>
      <c r="E10" s="335"/>
      <c r="F10" s="335"/>
      <c r="G10" s="335"/>
      <c r="H10" s="335"/>
      <c r="I10" s="335"/>
      <c r="J10" s="335"/>
      <c r="K10" s="335"/>
      <c r="L10" s="335"/>
      <c r="M10" s="335"/>
      <c r="N10" s="335"/>
      <c r="O10" s="335"/>
      <c r="P10" s="335"/>
      <c r="Q10" s="335"/>
      <c r="R10" s="335"/>
      <c r="S10" s="336"/>
    </row>
    <row r="11" spans="1:19" ht="15" customHeight="1" x14ac:dyDescent="0.35">
      <c r="A11" s="337" t="s">
        <v>68</v>
      </c>
      <c r="B11" s="338"/>
      <c r="C11" s="337" t="s">
        <v>69</v>
      </c>
      <c r="D11" s="339"/>
      <c r="E11" s="338"/>
      <c r="F11" s="337" t="s">
        <v>70</v>
      </c>
      <c r="G11" s="339"/>
      <c r="H11" s="338"/>
      <c r="I11" s="337" t="s">
        <v>71</v>
      </c>
      <c r="J11" s="339"/>
      <c r="K11" s="338"/>
      <c r="L11" s="337" t="s">
        <v>72</v>
      </c>
      <c r="M11" s="339"/>
      <c r="N11" s="339"/>
      <c r="O11" s="338"/>
      <c r="P11" s="337" t="s">
        <v>73</v>
      </c>
      <c r="Q11" s="339"/>
      <c r="R11" s="339"/>
      <c r="S11" s="338"/>
    </row>
    <row r="12" spans="1:19" ht="15" customHeight="1" thickBot="1" x14ac:dyDescent="0.4">
      <c r="A12" s="1633" t="s">
        <v>143</v>
      </c>
      <c r="B12" s="1634"/>
      <c r="C12" s="1635">
        <v>23</v>
      </c>
      <c r="D12" s="1636"/>
      <c r="E12" s="1637"/>
      <c r="F12" s="1638" t="s">
        <v>425</v>
      </c>
      <c r="G12" s="1639"/>
      <c r="H12" s="1640"/>
      <c r="I12" s="1641"/>
      <c r="J12" s="1642"/>
      <c r="K12" s="1643"/>
      <c r="L12" s="1641" t="s">
        <v>658</v>
      </c>
      <c r="M12" s="1642"/>
      <c r="N12" s="1642"/>
      <c r="O12" s="1643"/>
      <c r="P12" s="1641"/>
      <c r="Q12" s="1642"/>
      <c r="R12" s="1642"/>
      <c r="S12" s="1643"/>
    </row>
    <row r="13" spans="1:19" x14ac:dyDescent="0.35">
      <c r="A13" s="337" t="s">
        <v>74</v>
      </c>
      <c r="B13" s="339"/>
      <c r="C13" s="339"/>
      <c r="D13" s="339"/>
      <c r="E13" s="339"/>
      <c r="F13" s="339"/>
      <c r="G13" s="339"/>
      <c r="H13" s="339"/>
      <c r="I13" s="337" t="s">
        <v>75</v>
      </c>
      <c r="J13" s="339"/>
      <c r="K13" s="339"/>
      <c r="L13" s="339"/>
      <c r="M13" s="339"/>
      <c r="N13" s="339"/>
      <c r="O13" s="339"/>
      <c r="P13" s="339"/>
      <c r="Q13" s="339"/>
      <c r="R13" s="339"/>
      <c r="S13" s="338"/>
    </row>
    <row r="14" spans="1:19" ht="15" thickBot="1" x14ac:dyDescent="0.4">
      <c r="A14" s="1638" t="s">
        <v>425</v>
      </c>
      <c r="B14" s="1639"/>
      <c r="C14" s="1639"/>
      <c r="D14" s="1639"/>
      <c r="E14" s="1639"/>
      <c r="F14" s="1642"/>
      <c r="G14" s="1642"/>
      <c r="H14" s="1639"/>
      <c r="I14" s="1638" t="s">
        <v>425</v>
      </c>
      <c r="J14" s="1639"/>
      <c r="K14" s="1639"/>
      <c r="L14" s="1639"/>
      <c r="M14" s="1639"/>
      <c r="N14" s="1639"/>
      <c r="O14" s="1639"/>
      <c r="P14" s="1639"/>
      <c r="Q14" s="1639"/>
      <c r="R14" s="1639"/>
      <c r="S14" s="1640"/>
    </row>
    <row r="15" spans="1:19" ht="15" customHeight="1" x14ac:dyDescent="0.35">
      <c r="A15" s="337" t="s">
        <v>76</v>
      </c>
      <c r="B15" s="339"/>
      <c r="C15" s="339"/>
      <c r="D15" s="339"/>
      <c r="E15" s="339"/>
      <c r="F15" s="337" t="s">
        <v>77</v>
      </c>
      <c r="G15" s="338"/>
      <c r="H15" s="221" t="s">
        <v>78</v>
      </c>
      <c r="I15" s="946" t="s">
        <v>659</v>
      </c>
      <c r="J15" s="947"/>
      <c r="K15" s="1644"/>
      <c r="L15" s="1645"/>
      <c r="M15" s="1645"/>
      <c r="N15" s="1645"/>
      <c r="O15" s="1645"/>
      <c r="P15" s="1645"/>
      <c r="Q15" s="1645"/>
      <c r="R15" s="1645"/>
      <c r="S15" s="1646"/>
    </row>
    <row r="16" spans="1:19" ht="15.75" customHeight="1" thickBot="1" x14ac:dyDescent="0.4">
      <c r="A16" s="1650" t="s">
        <v>136</v>
      </c>
      <c r="B16" s="1651"/>
      <c r="C16" s="1651"/>
      <c r="D16" s="1651"/>
      <c r="E16" s="1652"/>
      <c r="F16" s="1650"/>
      <c r="G16" s="1652"/>
      <c r="H16" s="246"/>
      <c r="I16" s="948"/>
      <c r="J16" s="766"/>
      <c r="K16" s="1647"/>
      <c r="L16" s="1648"/>
      <c r="M16" s="1648"/>
      <c r="N16" s="1648"/>
      <c r="O16" s="1648"/>
      <c r="P16" s="1648"/>
      <c r="Q16" s="1648"/>
      <c r="R16" s="1648"/>
      <c r="S16" s="1649"/>
    </row>
    <row r="17" spans="1:19" ht="18.5" thickBot="1" x14ac:dyDescent="0.4">
      <c r="A17" s="334" t="s">
        <v>660</v>
      </c>
      <c r="B17" s="335"/>
      <c r="C17" s="335"/>
      <c r="D17" s="335"/>
      <c r="E17" s="335"/>
      <c r="F17" s="343"/>
      <c r="G17" s="343"/>
      <c r="H17" s="335"/>
      <c r="I17" s="335"/>
      <c r="J17" s="335"/>
      <c r="K17" s="335"/>
      <c r="L17" s="335"/>
      <c r="M17" s="335"/>
      <c r="N17" s="335"/>
      <c r="O17" s="335"/>
      <c r="P17" s="335"/>
      <c r="Q17" s="335"/>
      <c r="R17" s="335"/>
      <c r="S17" s="336"/>
    </row>
    <row r="18" spans="1:19" x14ac:dyDescent="0.35">
      <c r="A18" s="337" t="s">
        <v>80</v>
      </c>
      <c r="B18" s="338"/>
      <c r="C18" s="337" t="s">
        <v>69</v>
      </c>
      <c r="D18" s="339"/>
      <c r="E18" s="338"/>
      <c r="F18" s="337" t="s">
        <v>70</v>
      </c>
      <c r="G18" s="339"/>
      <c r="H18" s="338"/>
      <c r="I18" s="337" t="s">
        <v>71</v>
      </c>
      <c r="J18" s="339"/>
      <c r="K18" s="338"/>
      <c r="L18" s="337" t="s">
        <v>72</v>
      </c>
      <c r="M18" s="339"/>
      <c r="N18" s="339"/>
      <c r="O18" s="338"/>
      <c r="P18" s="337" t="s">
        <v>73</v>
      </c>
      <c r="Q18" s="339"/>
      <c r="R18" s="339"/>
      <c r="S18" s="338"/>
    </row>
    <row r="19" spans="1:19" ht="15" thickBot="1" x14ac:dyDescent="0.4">
      <c r="A19" s="1633" t="s">
        <v>143</v>
      </c>
      <c r="B19" s="1634"/>
      <c r="C19" s="1653"/>
      <c r="D19" s="1654"/>
      <c r="E19" s="1655"/>
      <c r="F19" s="1656"/>
      <c r="G19" s="1657"/>
      <c r="H19" s="1658"/>
      <c r="I19" s="1656"/>
      <c r="J19" s="1657"/>
      <c r="K19" s="1658"/>
      <c r="L19" s="1656"/>
      <c r="M19" s="1657"/>
      <c r="N19" s="1657"/>
      <c r="O19" s="1658"/>
      <c r="P19" s="1656"/>
      <c r="Q19" s="1657"/>
      <c r="R19" s="1657"/>
      <c r="S19" s="1658"/>
    </row>
    <row r="20" spans="1:19" x14ac:dyDescent="0.35">
      <c r="A20" s="355" t="s">
        <v>81</v>
      </c>
      <c r="B20" s="356"/>
      <c r="C20" s="320"/>
      <c r="D20" s="320"/>
      <c r="E20" s="320"/>
      <c r="F20" s="320"/>
      <c r="G20" s="337" t="s">
        <v>75</v>
      </c>
      <c r="H20" s="339"/>
      <c r="I20" s="339"/>
      <c r="J20" s="339"/>
      <c r="K20" s="339"/>
      <c r="L20" s="339"/>
      <c r="M20" s="338"/>
      <c r="N20" s="339" t="s">
        <v>77</v>
      </c>
      <c r="O20" s="338"/>
      <c r="P20" s="337" t="s">
        <v>78</v>
      </c>
      <c r="Q20" s="338"/>
      <c r="R20" s="337" t="s">
        <v>76</v>
      </c>
      <c r="S20" s="338"/>
    </row>
    <row r="21" spans="1:19" ht="15" thickBot="1" x14ac:dyDescent="0.4">
      <c r="A21" s="1641"/>
      <c r="B21" s="1642"/>
      <c r="C21" s="1642"/>
      <c r="D21" s="1642"/>
      <c r="E21" s="1642"/>
      <c r="F21" s="1642"/>
      <c r="G21" s="1638"/>
      <c r="H21" s="1639"/>
      <c r="I21" s="1639"/>
      <c r="J21" s="1639"/>
      <c r="K21" s="1639"/>
      <c r="L21" s="1639"/>
      <c r="M21" s="1640"/>
      <c r="N21" s="1650"/>
      <c r="O21" s="1652"/>
      <c r="P21" s="1659"/>
      <c r="Q21" s="1660"/>
      <c r="R21" s="1641"/>
      <c r="S21" s="1643"/>
    </row>
    <row r="22" spans="1:19" ht="18" x14ac:dyDescent="0.35">
      <c r="A22" s="1661" t="s">
        <v>82</v>
      </c>
      <c r="B22" s="1662"/>
      <c r="C22" s="1662"/>
      <c r="D22" s="1662"/>
      <c r="E22" s="1662"/>
      <c r="F22" s="1662"/>
      <c r="G22" s="1439"/>
      <c r="H22" s="1439"/>
      <c r="I22" s="1439"/>
      <c r="J22" s="1439"/>
      <c r="K22" s="1439"/>
      <c r="L22" s="1439"/>
      <c r="M22" s="1439"/>
      <c r="N22" s="1439"/>
      <c r="O22" s="1439"/>
      <c r="P22" s="1662"/>
      <c r="Q22" s="1662"/>
      <c r="R22" s="1662"/>
      <c r="S22" s="1663"/>
    </row>
    <row r="23" spans="1:19" ht="36" customHeight="1" thickBot="1" x14ac:dyDescent="0.4">
      <c r="A23" s="244"/>
      <c r="B23" s="245"/>
      <c r="C23" s="245"/>
      <c r="D23" s="245"/>
      <c r="E23" s="245"/>
      <c r="F23" s="245"/>
      <c r="G23" s="245"/>
      <c r="H23" s="245"/>
      <c r="I23" s="223"/>
      <c r="J23" s="245"/>
      <c r="K23" s="245"/>
      <c r="L23" s="245"/>
      <c r="M23" s="245"/>
      <c r="N23" s="245"/>
      <c r="O23" s="613" t="s">
        <v>430</v>
      </c>
      <c r="P23" s="613"/>
      <c r="Q23" s="613"/>
      <c r="R23" s="611" t="s">
        <v>142</v>
      </c>
      <c r="S23" s="612"/>
    </row>
    <row r="24" spans="1:19" x14ac:dyDescent="0.35">
      <c r="A24" s="337" t="s">
        <v>80</v>
      </c>
      <c r="B24" s="338"/>
      <c r="C24" s="337" t="s">
        <v>69</v>
      </c>
      <c r="D24" s="339"/>
      <c r="E24" s="338"/>
      <c r="F24" s="337" t="s">
        <v>70</v>
      </c>
      <c r="G24" s="339"/>
      <c r="H24" s="338"/>
      <c r="I24" s="337" t="s">
        <v>71</v>
      </c>
      <c r="J24" s="339"/>
      <c r="K24" s="338"/>
      <c r="L24" s="337" t="s">
        <v>72</v>
      </c>
      <c r="M24" s="339"/>
      <c r="N24" s="339"/>
      <c r="O24" s="338"/>
      <c r="P24" s="337" t="s">
        <v>73</v>
      </c>
      <c r="Q24" s="339"/>
      <c r="R24" s="339"/>
      <c r="S24" s="338"/>
    </row>
    <row r="25" spans="1:19" ht="15" thickBot="1" x14ac:dyDescent="0.4">
      <c r="A25" s="1633" t="s">
        <v>143</v>
      </c>
      <c r="B25" s="1634"/>
      <c r="C25" s="1635"/>
      <c r="D25" s="1636"/>
      <c r="E25" s="1637"/>
      <c r="F25" s="1638"/>
      <c r="G25" s="1639"/>
      <c r="H25" s="1640"/>
      <c r="I25" s="1641"/>
      <c r="J25" s="1642"/>
      <c r="K25" s="1643"/>
      <c r="L25" s="1641"/>
      <c r="M25" s="1642"/>
      <c r="N25" s="1642"/>
      <c r="O25" s="1643"/>
      <c r="P25" s="1638"/>
      <c r="Q25" s="1639"/>
      <c r="R25" s="1639"/>
      <c r="S25" s="1640"/>
    </row>
    <row r="26" spans="1:19" x14ac:dyDescent="0.35">
      <c r="A26" s="355" t="s">
        <v>83</v>
      </c>
      <c r="B26" s="356"/>
      <c r="C26" s="320"/>
      <c r="D26" s="320"/>
      <c r="E26" s="320"/>
      <c r="F26" s="320"/>
      <c r="G26" s="319" t="s">
        <v>75</v>
      </c>
      <c r="H26" s="320"/>
      <c r="I26" s="339"/>
      <c r="J26" s="339"/>
      <c r="K26" s="339"/>
      <c r="L26" s="339"/>
      <c r="M26" s="338"/>
      <c r="N26" s="339" t="s">
        <v>77</v>
      </c>
      <c r="O26" s="338"/>
      <c r="P26" s="337" t="s">
        <v>78</v>
      </c>
      <c r="Q26" s="338"/>
      <c r="R26" s="337" t="s">
        <v>76</v>
      </c>
      <c r="S26" s="338"/>
    </row>
    <row r="27" spans="1:19" ht="15" thickBot="1" x14ac:dyDescent="0.4">
      <c r="A27" s="1641"/>
      <c r="B27" s="1642"/>
      <c r="C27" s="1642"/>
      <c r="D27" s="1642"/>
      <c r="E27" s="1642"/>
      <c r="F27" s="1642"/>
      <c r="G27" s="1638"/>
      <c r="H27" s="1639"/>
      <c r="I27" s="1639"/>
      <c r="J27" s="1639"/>
      <c r="K27" s="1639"/>
      <c r="L27" s="1639"/>
      <c r="M27" s="1640"/>
      <c r="N27" s="1650"/>
      <c r="O27" s="1652"/>
      <c r="P27" s="1650"/>
      <c r="Q27" s="1652"/>
      <c r="R27" s="1641"/>
      <c r="S27" s="1643"/>
    </row>
    <row r="28" spans="1:19" ht="4.5" customHeight="1" thickBot="1" x14ac:dyDescent="0.4">
      <c r="A28" s="614"/>
      <c r="B28" s="615"/>
      <c r="C28" s="615"/>
      <c r="D28" s="615"/>
      <c r="E28" s="615"/>
      <c r="F28" s="615"/>
      <c r="G28" s="317"/>
      <c r="H28" s="317"/>
      <c r="I28" s="317"/>
      <c r="J28" s="317"/>
      <c r="K28" s="317"/>
      <c r="L28" s="317"/>
      <c r="M28" s="317"/>
      <c r="N28" s="615"/>
      <c r="O28" s="615"/>
      <c r="P28" s="615"/>
      <c r="Q28" s="615"/>
      <c r="R28" s="615"/>
      <c r="S28" s="616"/>
    </row>
    <row r="29" spans="1:19" ht="19.5" customHeight="1" x14ac:dyDescent="0.35">
      <c r="A29" s="695" t="s">
        <v>431</v>
      </c>
      <c r="B29" s="696"/>
      <c r="C29" s="696"/>
      <c r="D29" s="696"/>
      <c r="E29" s="696"/>
      <c r="F29" s="619"/>
      <c r="G29" s="326" t="s">
        <v>432</v>
      </c>
      <c r="H29" s="327"/>
      <c r="I29" s="327"/>
      <c r="J29" s="327"/>
      <c r="K29" s="619"/>
      <c r="L29" s="1666" t="s">
        <v>433</v>
      </c>
      <c r="M29" s="1667"/>
      <c r="N29" s="1670"/>
      <c r="O29" s="1670"/>
      <c r="P29" s="1670"/>
      <c r="Q29" s="1670"/>
      <c r="R29" s="1670"/>
      <c r="S29" s="1671"/>
    </row>
    <row r="30" spans="1:19" ht="18.75" customHeight="1" thickBot="1" x14ac:dyDescent="0.4">
      <c r="A30" s="1664"/>
      <c r="B30" s="1665"/>
      <c r="C30" s="1665"/>
      <c r="D30" s="1665"/>
      <c r="E30" s="1665"/>
      <c r="F30" s="620"/>
      <c r="G30" s="326"/>
      <c r="H30" s="327"/>
      <c r="I30" s="327"/>
      <c r="J30" s="327"/>
      <c r="K30" s="620"/>
      <c r="L30" s="1668"/>
      <c r="M30" s="1669"/>
      <c r="N30" s="1670"/>
      <c r="O30" s="1670"/>
      <c r="P30" s="1670"/>
      <c r="Q30" s="1670"/>
      <c r="R30" s="1670"/>
      <c r="S30" s="1671"/>
    </row>
    <row r="31" spans="1:19" ht="18" x14ac:dyDescent="0.35">
      <c r="A31" s="1680" t="s">
        <v>84</v>
      </c>
      <c r="B31" s="1315"/>
      <c r="C31" s="1315"/>
      <c r="D31" s="1315"/>
      <c r="E31" s="1315"/>
      <c r="F31" s="1315"/>
      <c r="G31" s="1315"/>
      <c r="H31" s="1315"/>
      <c r="I31" s="1315"/>
      <c r="J31" s="1315"/>
      <c r="K31" s="1315"/>
      <c r="L31" s="1315"/>
      <c r="M31" s="1315"/>
      <c r="N31" s="1315"/>
      <c r="O31" s="1315"/>
      <c r="P31" s="1315"/>
      <c r="Q31" s="1315"/>
      <c r="R31" s="1315"/>
      <c r="S31" s="1316"/>
    </row>
    <row r="32" spans="1:19" ht="26.25" customHeight="1" x14ac:dyDescent="0.35">
      <c r="A32" s="558" t="s">
        <v>661</v>
      </c>
      <c r="B32" s="526"/>
      <c r="C32" s="526"/>
      <c r="D32" s="526"/>
      <c r="E32" s="526"/>
      <c r="F32" s="526" t="s">
        <v>86</v>
      </c>
      <c r="G32" s="526"/>
      <c r="H32" s="526"/>
      <c r="I32" s="526"/>
      <c r="J32" s="526"/>
      <c r="K32" s="392" t="s">
        <v>437</v>
      </c>
      <c r="L32" s="632"/>
      <c r="M32" s="1681" t="s">
        <v>662</v>
      </c>
      <c r="N32" s="1682"/>
      <c r="O32" s="1682"/>
      <c r="P32" s="1682"/>
      <c r="Q32" s="1682"/>
      <c r="R32" s="1682"/>
      <c r="S32" s="1683"/>
    </row>
    <row r="33" spans="1:19" ht="36.75" customHeight="1" x14ac:dyDescent="0.35">
      <c r="A33" s="558"/>
      <c r="B33" s="526"/>
      <c r="C33" s="526"/>
      <c r="D33" s="526"/>
      <c r="E33" s="526"/>
      <c r="F33" s="526"/>
      <c r="G33" s="526"/>
      <c r="H33" s="526"/>
      <c r="I33" s="526"/>
      <c r="J33" s="526"/>
      <c r="K33" s="1242"/>
      <c r="L33" s="1313"/>
      <c r="M33" s="220" t="s">
        <v>584</v>
      </c>
      <c r="N33" s="228" t="s">
        <v>600</v>
      </c>
      <c r="O33" s="228" t="s">
        <v>601</v>
      </c>
      <c r="P33" s="228" t="s">
        <v>602</v>
      </c>
      <c r="Q33" s="228" t="s">
        <v>603</v>
      </c>
      <c r="R33" s="228" t="s">
        <v>604</v>
      </c>
      <c r="S33" s="1684" t="s">
        <v>605</v>
      </c>
    </row>
    <row r="34" spans="1:19" ht="75.75" customHeight="1" x14ac:dyDescent="0.35">
      <c r="A34" s="558"/>
      <c r="B34" s="526"/>
      <c r="C34" s="526"/>
      <c r="D34" s="526"/>
      <c r="E34" s="526"/>
      <c r="F34" s="526"/>
      <c r="G34" s="526"/>
      <c r="H34" s="526"/>
      <c r="I34" s="526"/>
      <c r="J34" s="526"/>
      <c r="K34" s="1242"/>
      <c r="L34" s="1313"/>
      <c r="M34" s="184" t="s">
        <v>591</v>
      </c>
      <c r="N34" s="185"/>
      <c r="O34" s="185"/>
      <c r="P34" s="185"/>
      <c r="Q34" s="185"/>
      <c r="R34" s="185"/>
      <c r="S34" s="1685"/>
    </row>
    <row r="35" spans="1:19" ht="29.25" customHeight="1" x14ac:dyDescent="0.35">
      <c r="A35" s="558"/>
      <c r="B35" s="526"/>
      <c r="C35" s="526"/>
      <c r="D35" s="526"/>
      <c r="E35" s="526"/>
      <c r="F35" s="526"/>
      <c r="G35" s="526"/>
      <c r="H35" s="526"/>
      <c r="I35" s="526"/>
      <c r="J35" s="526"/>
      <c r="K35" s="1242"/>
      <c r="L35" s="1313"/>
      <c r="M35" s="184" t="s">
        <v>592</v>
      </c>
      <c r="N35" s="200"/>
      <c r="O35" s="200"/>
      <c r="P35" s="200"/>
      <c r="Q35" s="200"/>
      <c r="R35" s="200"/>
      <c r="S35" s="1685"/>
    </row>
    <row r="36" spans="1:19" ht="28.5" customHeight="1" x14ac:dyDescent="0.35">
      <c r="A36" s="558"/>
      <c r="B36" s="526"/>
      <c r="C36" s="526"/>
      <c r="D36" s="526"/>
      <c r="E36" s="526"/>
      <c r="F36" s="526"/>
      <c r="G36" s="526"/>
      <c r="H36" s="526"/>
      <c r="I36" s="526"/>
      <c r="J36" s="526"/>
      <c r="K36" s="395"/>
      <c r="L36" s="633"/>
      <c r="M36" s="184" t="s">
        <v>593</v>
      </c>
      <c r="N36" s="201"/>
      <c r="O36" s="201"/>
      <c r="P36" s="201"/>
      <c r="Q36" s="201"/>
      <c r="R36" s="201"/>
      <c r="S36" s="1686"/>
    </row>
    <row r="37" spans="1:19" ht="64.5" customHeight="1" x14ac:dyDescent="0.35">
      <c r="A37" s="1672"/>
      <c r="B37" s="1673"/>
      <c r="C37" s="1673"/>
      <c r="D37" s="1673"/>
      <c r="E37" s="1673"/>
      <c r="F37" s="1673"/>
      <c r="G37" s="1673"/>
      <c r="H37" s="1673"/>
      <c r="I37" s="1673"/>
      <c r="J37" s="1673"/>
      <c r="K37" s="1674"/>
      <c r="L37" s="1675"/>
      <c r="M37" s="186"/>
      <c r="N37" s="202"/>
      <c r="O37" s="202"/>
      <c r="P37" s="202"/>
      <c r="Q37" s="202"/>
      <c r="R37" s="202"/>
      <c r="S37" s="175">
        <f>IF($L$41="",0,SUM(($K37*N37*N$42),(K37*O37*O$42),(K37*P37*P$42),(K37*Q37*Q$42),(K37*R37*R$42)))</f>
        <v>0</v>
      </c>
    </row>
    <row r="38" spans="1:19" ht="64.5" customHeight="1" x14ac:dyDescent="0.35">
      <c r="A38" s="1676"/>
      <c r="B38" s="1677"/>
      <c r="C38" s="1677"/>
      <c r="D38" s="1677"/>
      <c r="E38" s="1678"/>
      <c r="F38" s="1679"/>
      <c r="G38" s="1677"/>
      <c r="H38" s="1677"/>
      <c r="I38" s="1677"/>
      <c r="J38" s="1678"/>
      <c r="K38" s="1674"/>
      <c r="L38" s="1675"/>
      <c r="M38" s="186"/>
      <c r="N38" s="202"/>
      <c r="O38" s="202"/>
      <c r="P38" s="202"/>
      <c r="Q38" s="202"/>
      <c r="R38" s="202"/>
      <c r="S38" s="175">
        <f>IF($L$41="",0,SUM(($K38*N38*N$42),(K38*O38*O$42),(K38*P38*P$42),(K38*Q38*Q$42),(K38*R38*R$42)))</f>
        <v>0</v>
      </c>
    </row>
    <row r="39" spans="1:19" ht="64.5" customHeight="1" x14ac:dyDescent="0.35">
      <c r="A39" s="1676"/>
      <c r="B39" s="1677"/>
      <c r="C39" s="1677"/>
      <c r="D39" s="1677"/>
      <c r="E39" s="1678"/>
      <c r="F39" s="1679"/>
      <c r="G39" s="1677"/>
      <c r="H39" s="1677"/>
      <c r="I39" s="1677"/>
      <c r="J39" s="1678"/>
      <c r="K39" s="1697"/>
      <c r="L39" s="1697"/>
      <c r="M39" s="188"/>
      <c r="N39" s="202"/>
      <c r="O39" s="202"/>
      <c r="P39" s="202"/>
      <c r="Q39" s="202"/>
      <c r="R39" s="202"/>
      <c r="S39" s="175">
        <f>IF($L$41="",0,SUM(($K39*N39*N$42),(K39*O39*O$42),(K39*P39*P$42),(K39*Q39*Q$42),(K39*R39*R$42)))</f>
        <v>0</v>
      </c>
    </row>
    <row r="40" spans="1:19" ht="41.25" customHeight="1" thickBot="1" x14ac:dyDescent="0.4">
      <c r="A40" s="1302" t="s">
        <v>594</v>
      </c>
      <c r="B40" s="1303"/>
      <c r="C40" s="1303"/>
      <c r="D40" s="1303"/>
      <c r="E40" s="1303"/>
      <c r="F40" s="1303"/>
      <c r="G40" s="1303"/>
      <c r="H40" s="1303"/>
      <c r="I40" s="1303"/>
      <c r="J40" s="1304"/>
      <c r="K40" s="1305" t="str">
        <f>IF(COUNT(K37:L39)&lt;3,"DETERMINAR TRES (03) COMPROMISOS",IF(SUM(K37:L39)&gt;1,CONCATENATE("ERROR!!: Sumatoria mayor a 100% (",TEXT(SUM(K37:L39),"0%)")),IF(SUM(K37:L39)&lt;1,CONCATENATE("ERROR!!: Sumatoria menor a 100% (",TEXT(SUM(K37:L39),"0%)")),SUM(K37:L39))))</f>
        <v>DETERMINAR TRES (03) COMPROMISOS</v>
      </c>
      <c r="L40" s="1306"/>
      <c r="M40" s="189"/>
      <c r="N40" s="190">
        <f>IF(N41="",0,(N37*$K37+N38*$K38+N39*$K39))</f>
        <v>0</v>
      </c>
      <c r="O40" s="190">
        <f>IF(O41="",0,(O37*$K37+O38*$K38+O39*$K39))</f>
        <v>0</v>
      </c>
      <c r="P40" s="190">
        <f>IF(P41="",0,(P37*$K37+P38*$K38+P39*$K39))</f>
        <v>0</v>
      </c>
      <c r="Q40" s="190">
        <f>IF(Q41="",0,(Q37*$K37+Q38*$K38+Q39*$K39))</f>
        <v>0</v>
      </c>
      <c r="R40" s="190">
        <f>IF(R41="",0,(R37*$K37+R38*$K38+R39*$K39))</f>
        <v>0</v>
      </c>
      <c r="S40" s="175">
        <f>IF($L$41=0,0,SUM(($K40*N40*N$42),(K40*O40*O$42),(K40*P40*P$42),(K40*Q40*Q$42),(K40*R40*R$42)))</f>
        <v>0</v>
      </c>
    </row>
    <row r="41" spans="1:19" ht="21.65" customHeight="1" x14ac:dyDescent="0.35">
      <c r="A41" s="1698" t="s">
        <v>595</v>
      </c>
      <c r="B41" s="1699"/>
      <c r="C41" s="1699"/>
      <c r="D41" s="1699"/>
      <c r="E41" s="1699"/>
      <c r="F41" s="1699" t="s">
        <v>645</v>
      </c>
      <c r="G41" s="1699"/>
      <c r="H41" s="1699"/>
      <c r="I41" s="1699"/>
      <c r="J41" s="1699"/>
      <c r="K41" s="1701"/>
      <c r="L41" s="219">
        <f>IF(SUM(N41:R41)&gt;180,"No Aplica",SUM(N41:R41))</f>
        <v>0</v>
      </c>
      <c r="M41" s="186"/>
      <c r="N41" s="187"/>
      <c r="O41" s="187"/>
      <c r="P41" s="187"/>
      <c r="Q41" s="187"/>
      <c r="R41" s="187"/>
      <c r="S41" s="1687"/>
    </row>
    <row r="42" spans="1:19" ht="15.5" x14ac:dyDescent="0.35">
      <c r="A42" s="1700"/>
      <c r="B42" s="1688"/>
      <c r="C42" s="1688"/>
      <c r="D42" s="1688"/>
      <c r="E42" s="1688"/>
      <c r="F42" s="1688" t="s">
        <v>663</v>
      </c>
      <c r="G42" s="1688"/>
      <c r="H42" s="1688"/>
      <c r="I42" s="1688"/>
      <c r="J42" s="1688"/>
      <c r="K42" s="1689"/>
      <c r="L42" s="112">
        <f>IFERROR(+L41/$L$41,0)</f>
        <v>0</v>
      </c>
      <c r="M42" s="162"/>
      <c r="N42" s="183">
        <f>IFERROR(+N41/$L$41,0)</f>
        <v>0</v>
      </c>
      <c r="O42" s="183">
        <f>IFERROR(+O41/$L$41,0)</f>
        <v>0</v>
      </c>
      <c r="P42" s="183">
        <f>IFERROR(+P41/$L$41,0)</f>
        <v>0</v>
      </c>
      <c r="Q42" s="183">
        <f>IFERROR(+Q41/$L$41,0)</f>
        <v>0</v>
      </c>
      <c r="R42" s="183">
        <f>IFERROR(+R41/$L$41,0)</f>
        <v>0</v>
      </c>
      <c r="S42" s="1687"/>
    </row>
    <row r="43" spans="1:19" ht="32.25" customHeight="1" thickBot="1" x14ac:dyDescent="0.4">
      <c r="A43" s="1690" t="s">
        <v>664</v>
      </c>
      <c r="B43" s="1691"/>
      <c r="C43" s="1691"/>
      <c r="D43" s="1691"/>
      <c r="E43" s="1691"/>
      <c r="F43" s="1691"/>
      <c r="G43" s="1691"/>
      <c r="H43" s="1691"/>
      <c r="I43" s="1691"/>
      <c r="J43" s="1691"/>
      <c r="K43" s="1692" t="str">
        <f>IF(AND(K40=1,L42=1)=TRUE,(N40*N42+O40*O42+P40*P42+Q40*Q42+R40*R42),"NO APLICA")</f>
        <v>NO APLICA</v>
      </c>
      <c r="L43" s="1693"/>
      <c r="M43" s="1694" t="s">
        <v>665</v>
      </c>
      <c r="N43" s="1694"/>
      <c r="O43" s="1694"/>
      <c r="P43" s="1694"/>
      <c r="Q43" s="1694"/>
      <c r="R43" s="1695" t="str">
        <f>IFERROR((K43*85%),"NO APLICA")</f>
        <v>NO APLICA</v>
      </c>
      <c r="S43" s="1696"/>
    </row>
    <row r="44" spans="1:19" ht="18" customHeight="1" x14ac:dyDescent="0.35">
      <c r="A44" s="1680" t="s">
        <v>109</v>
      </c>
      <c r="B44" s="1315"/>
      <c r="C44" s="1315"/>
      <c r="D44" s="1315"/>
      <c r="E44" s="1315"/>
      <c r="F44" s="1315"/>
      <c r="G44" s="1315"/>
      <c r="H44" s="1315"/>
      <c r="I44" s="1315"/>
      <c r="J44" s="1315"/>
      <c r="K44" s="1315"/>
      <c r="L44" s="1315"/>
      <c r="M44" s="1315"/>
      <c r="N44" s="1315"/>
      <c r="O44" s="1315"/>
      <c r="P44" s="1315"/>
      <c r="Q44" s="1315"/>
      <c r="R44" s="1315"/>
      <c r="S44" s="1316"/>
    </row>
    <row r="45" spans="1:19" ht="15" customHeight="1" x14ac:dyDescent="0.35">
      <c r="A45" s="818" t="s">
        <v>277</v>
      </c>
      <c r="B45" s="819"/>
      <c r="C45" s="819" t="s">
        <v>444</v>
      </c>
      <c r="D45" s="819"/>
      <c r="E45" s="819"/>
      <c r="F45" s="819" t="s">
        <v>285</v>
      </c>
      <c r="G45" s="819"/>
      <c r="H45" s="819"/>
      <c r="I45" s="819"/>
      <c r="J45" s="819"/>
      <c r="K45" s="819"/>
      <c r="L45" s="819"/>
      <c r="M45" s="193"/>
      <c r="N45" s="228" t="s">
        <v>600</v>
      </c>
      <c r="O45" s="228" t="s">
        <v>601</v>
      </c>
      <c r="P45" s="228" t="s">
        <v>602</v>
      </c>
      <c r="Q45" s="228" t="s">
        <v>603</v>
      </c>
      <c r="R45" s="228" t="s">
        <v>604</v>
      </c>
      <c r="S45" s="239" t="s">
        <v>605</v>
      </c>
    </row>
    <row r="46" spans="1:19" ht="64.5" customHeight="1" x14ac:dyDescent="0.35">
      <c r="A46" s="1702" t="s">
        <v>410</v>
      </c>
      <c r="B46" s="1703"/>
      <c r="C46" s="1278" t="str">
        <f>IFERROR(VLOOKUP($A$16&amp;A46,Hoja4!C$601:E$638,2,FALSE),"")</f>
        <v>Determinar eficazmente las metas y prioridades institucionales, identificando las acciones, los responsables, los plazos y los recursos requeridos para alcanzarlas.</v>
      </c>
      <c r="D46" s="1278"/>
      <c r="E46" s="1278"/>
      <c r="F46" s="1278" t="str">
        <f>IF(AND(A46&lt;&gt;A48,A46&lt;&gt;A50,A46&lt;&gt;A52)=TRUE,VLOOKUP($A$16&amp;A46,Hoja4!C$601:E$638,3,FALSE),"REPETIDA")</f>
        <v>• Anticipa situaciones y escenarios futuros con acierto.
• Establece objetivos claros y concisos, estructurados y coherentes con las metas organizacionales.
• Traduce los objetivos estratégicos en planes prácticos y factibles.
• Busca soluciones a los problemas.
• Distribuye el tiempo con eficiencia.
• Establece planes alternativos de acción.</v>
      </c>
      <c r="G46" s="1278"/>
      <c r="H46" s="1278"/>
      <c r="I46" s="1278"/>
      <c r="J46" s="1278"/>
      <c r="K46" s="1278"/>
      <c r="L46" s="1278"/>
      <c r="M46" s="191"/>
      <c r="N46" s="203"/>
      <c r="O46" s="203"/>
      <c r="P46" s="203"/>
      <c r="Q46" s="203"/>
      <c r="R46" s="203"/>
      <c r="S46" s="1372">
        <f t="shared" ref="S46" si="0">IFERROR((SUM(IF($N$55&gt;0,N47*$N$55,0),IF($O$55&gt;0,O47*$O$55,0),IF($P$55&gt;0,P47*$P$55,0),IF($Q$55&gt;0,Q47*$Q$55,0),IF($R$55&gt;0,R47*$R$55,0))),"FALTAN CALIFICACIONES")</f>
        <v>0</v>
      </c>
    </row>
    <row r="47" spans="1:19" ht="64.5" customHeight="1" x14ac:dyDescent="0.35">
      <c r="A47" s="1702"/>
      <c r="B47" s="1703"/>
      <c r="C47" s="1278"/>
      <c r="D47" s="1278"/>
      <c r="E47" s="1278"/>
      <c r="F47" s="1278"/>
      <c r="G47" s="1278"/>
      <c r="H47" s="1278"/>
      <c r="I47" s="1278"/>
      <c r="J47" s="1278"/>
      <c r="K47" s="1278"/>
      <c r="L47" s="1278"/>
      <c r="M47" s="192"/>
      <c r="N47" s="123" t="str">
        <f>IF($A$46&lt;&gt;0,IFERROR(VLOOKUP(N46,Hoja4!$A$460:$B$464,2,FALSE),""),"DEFINA COMPETENCIA")</f>
        <v/>
      </c>
      <c r="O47" s="123" t="str">
        <f>IF($A$46&lt;&gt;0,IFERROR(VLOOKUP(O46,Hoja4!$A$460:$B$464,2,FALSE),""),"DEFINA COMPETENCIA")</f>
        <v/>
      </c>
      <c r="P47" s="123" t="str">
        <f>IF($A$46&lt;&gt;0,IFERROR(VLOOKUP(P46,Hoja4!$A$460:$B$464,2,FALSE),""),"DEFINA COMPETENCIA")</f>
        <v/>
      </c>
      <c r="Q47" s="123" t="str">
        <f>IF($A$46&lt;&gt;0,IFERROR(VLOOKUP(Q46,Hoja4!$A$460:$B$464,2,FALSE),""),"DEFINA COMPETENCIA")</f>
        <v/>
      </c>
      <c r="R47" s="123" t="str">
        <f>IF($A$46&lt;&gt;0,IFERROR(VLOOKUP(R46,Hoja4!$A$460:$B$464,2,FALSE),""),"DEFINA COMPETENCIA")</f>
        <v/>
      </c>
      <c r="S47" s="1372"/>
    </row>
    <row r="48" spans="1:19" ht="64.5" customHeight="1" x14ac:dyDescent="0.35">
      <c r="A48" s="1702" t="s">
        <v>407</v>
      </c>
      <c r="B48" s="1703"/>
      <c r="C48" s="1278" t="str">
        <f>IFERROR(VLOOKUP($A$16&amp;A48,Hoja4!C$601:E$638,2,FALSE),"")</f>
        <v>Guiar y dirigir grupos y establecer y mantener la cohesión de grupo necesaria para alcanzar los objetivos organizacionales.</v>
      </c>
      <c r="D48" s="1278"/>
      <c r="E48" s="1278"/>
      <c r="F48" s="1278" t="str">
        <f>IF(AND(A46&lt;&gt;A48,A48&lt;&gt;A50,A48&lt;&gt;A52)=TRUE,VLOOKUP($A$16&amp;A48,Hoja4!C$601:E$638,3,FALSE),"REPETIDA")</f>
        <v>• Mantiene a sus colaboradores motivados.
• Fomenta la comunicación clara, directa y concreta.
• Constituye y mantiene grupos de trabajo con un desempeño conforme a los estándares.
• Promueve la eficacia del equipo.
• Genera un clima positivo y de seguridad en sus colaboradores.
• Fomenta la participación de todos en los procesos de reflexión y de toma de decisiones.
• Unifica esfuerzos hacia objetivos y metas institucionales.</v>
      </c>
      <c r="G48" s="1278"/>
      <c r="H48" s="1278"/>
      <c r="I48" s="1278"/>
      <c r="J48" s="1278"/>
      <c r="K48" s="1278"/>
      <c r="L48" s="1278"/>
      <c r="M48" s="191"/>
      <c r="N48" s="203"/>
      <c r="O48" s="203"/>
      <c r="P48" s="203"/>
      <c r="Q48" s="203"/>
      <c r="R48" s="203"/>
      <c r="S48" s="1372">
        <f t="shared" ref="S48" si="1">IFERROR((SUM(IF($N$55&gt;0,N49*$N$55,0),IF($O$55&gt;0,O49*$O$55,0),IF($P$55&gt;0,P49*$P$55,0),IF($Q$55&gt;0,Q49*$Q$55,0),IF($R$55&gt;0,R49*$R$55,0))),"FALTAN CALIFICACIONES")</f>
        <v>0</v>
      </c>
    </row>
    <row r="49" spans="1:19" ht="64.5" customHeight="1" x14ac:dyDescent="0.35">
      <c r="A49" s="1702"/>
      <c r="B49" s="1703"/>
      <c r="C49" s="1278"/>
      <c r="D49" s="1278"/>
      <c r="E49" s="1278"/>
      <c r="F49" s="1278"/>
      <c r="G49" s="1278"/>
      <c r="H49" s="1278"/>
      <c r="I49" s="1278"/>
      <c r="J49" s="1278"/>
      <c r="K49" s="1278"/>
      <c r="L49" s="1278"/>
      <c r="M49" s="192"/>
      <c r="N49" s="123" t="str">
        <f>IF($A$48&lt;&gt;0,IFERROR(VLOOKUP(N48,Hoja4!$A$460:$B$464,2,FALSE),""),"DEFINA COMPETENCIA")</f>
        <v/>
      </c>
      <c r="O49" s="123" t="str">
        <f>IF($A$48&lt;&gt;0,IFERROR(VLOOKUP(O48,Hoja4!$A$460:$B$464,2,FALSE),""),"DEFINA COMPETENCIA")</f>
        <v/>
      </c>
      <c r="P49" s="123" t="str">
        <f>IF($A$48&lt;&gt;0,IFERROR(VLOOKUP(P48,Hoja4!$A$460:$B$464,2,FALSE),""),"DEFINA COMPETENCIA")</f>
        <v/>
      </c>
      <c r="Q49" s="123" t="str">
        <f>IF($A$48&lt;&gt;0,IFERROR(VLOOKUP(Q48,Hoja4!$A$460:$B$464,2,FALSE),""),"DEFINA COMPETENCIA")</f>
        <v/>
      </c>
      <c r="R49" s="123" t="str">
        <f>IF($A$48&lt;&gt;0,IFERROR(VLOOKUP(R48,Hoja4!$A$460:$B$464,2,FALSE),""),"DEFINA COMPETENCIA")</f>
        <v/>
      </c>
      <c r="S49" s="1372"/>
    </row>
    <row r="50" spans="1:19" ht="64.5" customHeight="1" x14ac:dyDescent="0.35">
      <c r="A50" s="1702" t="s">
        <v>281</v>
      </c>
      <c r="B50" s="1703"/>
      <c r="C50" s="1278" t="str">
        <f>IFERROR(VLOOKUP($A$16&amp;A50,Hoja4!C$601:E$638,2,FALSE),"")</f>
        <v>Alinear el propio comportamiento a las necesidades, prioridades y metas organizacionales.</v>
      </c>
      <c r="D50" s="1278"/>
      <c r="E50" s="1278"/>
      <c r="F50" s="1278" t="str">
        <f>IF(AND(A46&lt;&gt;A50,A48&lt;&gt;A50,A50&lt;&gt;A52)=TRUE,VLOOKUP($A$16&amp;A50,Hoja4!C$601:E$638,3,FALSE),"REPETIDA")</f>
        <v>▪Promueve las metas de la organización y respeta sus normas.
▪Antepone las necesidades de la organización a sus propias necesidades.
▪Apoya a la organización en situaciones difíciles.
▪Demuestra sentido de pertenencia en todas sus actuaciones.</v>
      </c>
      <c r="G50" s="1278"/>
      <c r="H50" s="1278"/>
      <c r="I50" s="1278"/>
      <c r="J50" s="1278"/>
      <c r="K50" s="1278"/>
      <c r="L50" s="1278"/>
      <c r="M50" s="191"/>
      <c r="N50" s="203"/>
      <c r="O50" s="203"/>
      <c r="P50" s="203"/>
      <c r="Q50" s="203"/>
      <c r="R50" s="203"/>
      <c r="S50" s="1372">
        <f>IFERROR((SUM(IF($N$55&gt;0,N51*$N$55,0),IF($O$55&gt;0,O51*$O$55,0),IF($P$55&gt;0,P51*$P$55,0),IF($Q$55&gt;0,Q51*$Q$55,0),IF($R$55&gt;0,R51*$R$55,0))),"FALTAN CALIFICACIONES")</f>
        <v>0</v>
      </c>
    </row>
    <row r="51" spans="1:19" ht="64.5" customHeight="1" x14ac:dyDescent="0.35">
      <c r="A51" s="1702"/>
      <c r="B51" s="1703"/>
      <c r="C51" s="1278"/>
      <c r="D51" s="1278"/>
      <c r="E51" s="1278"/>
      <c r="F51" s="1278"/>
      <c r="G51" s="1278"/>
      <c r="H51" s="1278"/>
      <c r="I51" s="1278"/>
      <c r="J51" s="1278"/>
      <c r="K51" s="1278"/>
      <c r="L51" s="1278"/>
      <c r="M51" s="192"/>
      <c r="N51" s="123" t="str">
        <f>IF($A$50&lt;&gt;0,IFERROR(VLOOKUP(N50,Hoja4!$A$460:$B$464,2,FALSE),""),"DEFINA COMPETENCIA")</f>
        <v/>
      </c>
      <c r="O51" s="123" t="str">
        <f>IF($A$50&lt;&gt;0,IFERROR(VLOOKUP(O50,Hoja4!$A$460:$B$464,2,FALSE),""),"DEFINA COMPETENCIA")</f>
        <v/>
      </c>
      <c r="P51" s="123" t="str">
        <f>IF($A$50&lt;&gt;0,IFERROR(VLOOKUP(P50,Hoja4!$A$460:$B$464,2,FALSE),""),"DEFINA COMPETENCIA")</f>
        <v/>
      </c>
      <c r="Q51" s="123" t="str">
        <f>IF($A$50&lt;&gt;0,IFERROR(VLOOKUP(Q50,Hoja4!$A$460:$B$464,2,FALSE),""),"DEFINA COMPETENCIA")</f>
        <v/>
      </c>
      <c r="R51" s="123" t="str">
        <f>IF($A$50&lt;&gt;0,IFERROR(VLOOKUP(R50,Hoja4!$A$460:$B$464,2,FALSE),""),"DEFINA COMPETENCIA")</f>
        <v/>
      </c>
      <c r="S51" s="1372"/>
    </row>
    <row r="52" spans="1:19" ht="64.5" customHeight="1" x14ac:dyDescent="0.35">
      <c r="A52" s="1702" t="s">
        <v>278</v>
      </c>
      <c r="B52" s="1703"/>
      <c r="C52" s="1278" t="str">
        <f>IFERROR(VLOOKUP($A$16&amp;A52,Hoja4!C$601:E$638,2,FALSE),"")</f>
        <v>Dirigir las decisiones y acciones a la satisfacción de las necesidades e intereses de los usuarios internos y externos, de conformidad con las responsabilidades públicas asignadas a la entidad.</v>
      </c>
      <c r="D52" s="1278"/>
      <c r="E52" s="1278"/>
      <c r="F52" s="1278" t="str">
        <f>IF(AND(A46&lt;&gt;A52,A48&lt;&gt;A52,A50&lt;&gt;A52)=TRUE,VLOOKUP($A$16&amp;A52,Hoja4!C$601:E$638,3,FALSE),"REPETIDA")</f>
        <v>▪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v>
      </c>
      <c r="G52" s="1278"/>
      <c r="H52" s="1278"/>
      <c r="I52" s="1278"/>
      <c r="J52" s="1278"/>
      <c r="K52" s="1278"/>
      <c r="L52" s="1278"/>
      <c r="M52" s="191"/>
      <c r="N52" s="203"/>
      <c r="O52" s="203"/>
      <c r="P52" s="203"/>
      <c r="Q52" s="203"/>
      <c r="R52" s="203"/>
      <c r="S52" s="1372">
        <f>IFERROR((SUM(IF($N$55&gt;0,N53*$N$55,0),IF($O$55&gt;0,O53*$O$55,0),IF($P$55&gt;0,P53*$P$55,0),IF($Q$55&gt;0,Q53*$Q$55,0),IF($R$55&gt;0,R53*$R$55,0))),"FALTAN CALIFICACIONES")</f>
        <v>0</v>
      </c>
    </row>
    <row r="53" spans="1:19" ht="64.5" customHeight="1" x14ac:dyDescent="0.35">
      <c r="A53" s="1702"/>
      <c r="B53" s="1703"/>
      <c r="C53" s="1278"/>
      <c r="D53" s="1278"/>
      <c r="E53" s="1278"/>
      <c r="F53" s="1278"/>
      <c r="G53" s="1278"/>
      <c r="H53" s="1278"/>
      <c r="I53" s="1278"/>
      <c r="J53" s="1278"/>
      <c r="K53" s="1278"/>
      <c r="L53" s="1278"/>
      <c r="M53" s="192"/>
      <c r="N53" s="123" t="str">
        <f>IF($A$52&lt;&gt;0,IFERROR(VLOOKUP(N52,Hoja4!$A$460:$B$464,2,FALSE),""),"DEFINA COMPETENCIA")</f>
        <v/>
      </c>
      <c r="O53" s="123" t="str">
        <f>IF($A$52&lt;&gt;0,IFERROR(VLOOKUP(O52,Hoja4!$A$460:$B$464,2,FALSE),""),"DEFINA COMPETENCIA")</f>
        <v/>
      </c>
      <c r="P53" s="123" t="str">
        <f>IF($A$52&lt;&gt;0,IFERROR(VLOOKUP(P52,Hoja4!$A$460:$B$464,2,FALSE),""),"DEFINA COMPETENCIA")</f>
        <v/>
      </c>
      <c r="Q53" s="123" t="str">
        <f>IF($A$52&lt;&gt;0,IFERROR(VLOOKUP(Q52,Hoja4!$A$460:$B$464,2,FALSE),""),"DEFINA COMPETENCIA")</f>
        <v/>
      </c>
      <c r="R53" s="123" t="str">
        <f>IF($A$52&lt;&gt;0,IFERROR(VLOOKUP(R52,Hoja4!$A$460:$B$464,2,FALSE),""),"DEFINA COMPETENCIA")</f>
        <v/>
      </c>
      <c r="S53" s="1372"/>
    </row>
    <row r="54" spans="1:19" ht="19.149999999999999" customHeight="1" x14ac:dyDescent="0.35">
      <c r="A54" s="706" t="s">
        <v>606</v>
      </c>
      <c r="B54" s="707"/>
      <c r="C54" s="707"/>
      <c r="D54" s="707"/>
      <c r="E54" s="707"/>
      <c r="F54" s="707"/>
      <c r="G54" s="707"/>
      <c r="H54" s="707"/>
      <c r="I54" s="707"/>
      <c r="J54" s="707"/>
      <c r="K54" s="707"/>
      <c r="L54" s="703"/>
      <c r="M54" s="194"/>
      <c r="N54" s="182">
        <f t="shared" ref="N54:O54" si="2">IFERROR(AVERAGE(N47,N49,N51,N53),0)</f>
        <v>0</v>
      </c>
      <c r="O54" s="182">
        <f t="shared" si="2"/>
        <v>0</v>
      </c>
      <c r="P54" s="182">
        <f>IFERROR(AVERAGE(P47,P49,P51,P53),0)</f>
        <v>0</v>
      </c>
      <c r="Q54" s="182">
        <f t="shared" ref="Q54:R54" si="3">IFERROR(AVERAGE(Q47,Q49,Q51,Q53),0)</f>
        <v>0</v>
      </c>
      <c r="R54" s="182">
        <f t="shared" si="3"/>
        <v>0</v>
      </c>
      <c r="S54" s="182">
        <f>IFERROR(AVERAGE(S46:S53),0)</f>
        <v>0</v>
      </c>
    </row>
    <row r="55" spans="1:19" ht="19.149999999999999" customHeight="1" x14ac:dyDescent="0.35">
      <c r="A55" s="451" t="s">
        <v>650</v>
      </c>
      <c r="B55" s="452"/>
      <c r="C55" s="452"/>
      <c r="D55" s="452"/>
      <c r="E55" s="452"/>
      <c r="F55" s="452"/>
      <c r="G55" s="452"/>
      <c r="H55" s="452"/>
      <c r="I55" s="452"/>
      <c r="J55" s="452"/>
      <c r="K55" s="452"/>
      <c r="L55" s="452"/>
      <c r="M55" s="195"/>
      <c r="N55" s="196">
        <f>+N42</f>
        <v>0</v>
      </c>
      <c r="O55" s="196">
        <f>+O42</f>
        <v>0</v>
      </c>
      <c r="P55" s="196">
        <f t="shared" ref="P55:R55" si="4">+P42</f>
        <v>0</v>
      </c>
      <c r="Q55" s="196">
        <f t="shared" si="4"/>
        <v>0</v>
      </c>
      <c r="R55" s="196">
        <f t="shared" si="4"/>
        <v>0</v>
      </c>
      <c r="S55" s="122">
        <f>SUM(M55:R55)</f>
        <v>0</v>
      </c>
    </row>
    <row r="56" spans="1:19" ht="23.25" customHeight="1" x14ac:dyDescent="0.35">
      <c r="A56" s="1704" t="s">
        <v>666</v>
      </c>
      <c r="B56" s="1705"/>
      <c r="C56" s="1705"/>
      <c r="D56" s="1705"/>
      <c r="E56" s="1705"/>
      <c r="F56" s="1705"/>
      <c r="G56" s="1706"/>
      <c r="H56" s="1710">
        <f>IF(OR(F46="REPETIDA",F48="REPETIDA",F50="REPETIDA",F52="REPETIDA")=TRUE,"NO APLICA",IF(COUNTA(A46:B53)=4,S54,"DETERMINAR CUATRO (04) COMPETENCIAS"))</f>
        <v>0</v>
      </c>
      <c r="I56" s="1710"/>
      <c r="J56" s="1712" t="s">
        <v>667</v>
      </c>
      <c r="K56" s="1712"/>
      <c r="L56" s="1712"/>
      <c r="M56" s="1342">
        <f>IFERROR((IF(K40="DETERMINAR TRES (03) COMPROMISOS",0,R43)+IF(H56="DETERMINAR CUATRO (04) COMPETENCIAS",0,H56)),"NO APLICA")</f>
        <v>0</v>
      </c>
      <c r="N56" s="1342"/>
      <c r="O56" s="1712" t="s">
        <v>122</v>
      </c>
      <c r="P56" s="1712"/>
      <c r="Q56" s="1713" t="str">
        <f>IF(AND(OR(H56=0,R43=0,M56="NO APLICA",R43="NO APLICA"))=TRUE,"NO APLICA",IFERROR(VLOOKUP(M56,Hoja4!AA3:AB1002,2),0))</f>
        <v>NO APLICA</v>
      </c>
      <c r="R56" s="1714"/>
      <c r="S56" s="1715"/>
    </row>
    <row r="57" spans="1:19" ht="27.75" customHeight="1" thickBot="1" x14ac:dyDescent="0.4">
      <c r="A57" s="1707"/>
      <c r="B57" s="1708"/>
      <c r="C57" s="1708"/>
      <c r="D57" s="1708"/>
      <c r="E57" s="1708"/>
      <c r="F57" s="1708"/>
      <c r="G57" s="1709"/>
      <c r="H57" s="1711"/>
      <c r="I57" s="1711"/>
      <c r="J57" s="1712"/>
      <c r="K57" s="1712"/>
      <c r="L57" s="1712"/>
      <c r="M57" s="1342"/>
      <c r="N57" s="1342"/>
      <c r="O57" s="1712"/>
      <c r="P57" s="1712"/>
      <c r="Q57" s="1716"/>
      <c r="R57" s="1717"/>
      <c r="S57" s="1718"/>
    </row>
    <row r="58" spans="1:19" ht="22.5" customHeight="1" thickBot="1" x14ac:dyDescent="0.4">
      <c r="A58" s="1719" t="s">
        <v>668</v>
      </c>
      <c r="B58" s="1720"/>
      <c r="C58" s="1720"/>
      <c r="D58" s="1720"/>
      <c r="E58" s="1720"/>
      <c r="F58" s="1720"/>
      <c r="G58" s="1720"/>
      <c r="H58" s="1720"/>
      <c r="I58" s="1720"/>
      <c r="J58" s="1721"/>
      <c r="K58" s="1721"/>
      <c r="L58" s="1721"/>
      <c r="M58" s="1721"/>
      <c r="N58" s="1721"/>
      <c r="O58" s="1721"/>
      <c r="P58" s="1721"/>
      <c r="Q58" s="1721"/>
      <c r="R58" s="1721"/>
      <c r="S58" s="1722"/>
    </row>
    <row r="59" spans="1:19" ht="38.25" customHeight="1" x14ac:dyDescent="0.35">
      <c r="A59" s="1723" t="s">
        <v>446</v>
      </c>
      <c r="B59" s="1318"/>
      <c r="C59" s="1318"/>
      <c r="D59" s="1318"/>
      <c r="E59" s="1318" t="s">
        <v>447</v>
      </c>
      <c r="F59" s="1318"/>
      <c r="G59" s="1318"/>
      <c r="H59" s="1724" t="s">
        <v>669</v>
      </c>
      <c r="I59" s="1724"/>
      <c r="J59" s="1724"/>
      <c r="K59" s="1318" t="s">
        <v>670</v>
      </c>
      <c r="L59" s="1318"/>
      <c r="M59" s="1318" t="s">
        <v>450</v>
      </c>
      <c r="N59" s="1318"/>
      <c r="O59" s="1318"/>
      <c r="P59" s="1725" t="s">
        <v>451</v>
      </c>
      <c r="Q59" s="1726"/>
      <c r="R59" s="1318" t="s">
        <v>452</v>
      </c>
      <c r="S59" s="1727"/>
    </row>
    <row r="60" spans="1:19" ht="80.25" customHeight="1" x14ac:dyDescent="0.35">
      <c r="A60" s="588"/>
      <c r="B60" s="589"/>
      <c r="C60" s="589"/>
      <c r="D60" s="590"/>
      <c r="E60" s="532"/>
      <c r="F60" s="532"/>
      <c r="G60" s="532"/>
      <c r="H60" s="532"/>
      <c r="I60" s="532"/>
      <c r="J60" s="532"/>
      <c r="K60" s="526"/>
      <c r="L60" s="526"/>
      <c r="M60" s="591"/>
      <c r="N60" s="591"/>
      <c r="O60" s="591"/>
      <c r="P60" s="1728"/>
      <c r="Q60" s="590"/>
      <c r="R60" s="528"/>
      <c r="S60" s="529"/>
    </row>
    <row r="61" spans="1:19" ht="18" customHeight="1" x14ac:dyDescent="0.35">
      <c r="A61" s="592" t="s">
        <v>671</v>
      </c>
      <c r="B61" s="593"/>
      <c r="C61" s="593"/>
      <c r="D61" s="593"/>
      <c r="E61" s="593"/>
      <c r="F61" s="593"/>
      <c r="G61" s="530" t="s">
        <v>454</v>
      </c>
      <c r="H61" s="530"/>
      <c r="I61" s="530"/>
      <c r="J61" s="530"/>
      <c r="K61" s="530"/>
      <c r="L61" s="530"/>
      <c r="M61" s="530" t="s">
        <v>455</v>
      </c>
      <c r="N61" s="530"/>
      <c r="O61" s="530"/>
      <c r="P61" s="530"/>
      <c r="Q61" s="530"/>
      <c r="R61" s="530"/>
      <c r="S61" s="531"/>
    </row>
    <row r="62" spans="1:19" x14ac:dyDescent="0.35">
      <c r="A62" s="592"/>
      <c r="B62" s="593"/>
      <c r="C62" s="593"/>
      <c r="D62" s="593"/>
      <c r="E62" s="593"/>
      <c r="F62" s="593"/>
      <c r="G62" s="530"/>
      <c r="H62" s="530"/>
      <c r="I62" s="530"/>
      <c r="J62" s="530"/>
      <c r="K62" s="530"/>
      <c r="L62" s="530"/>
      <c r="M62" s="530"/>
      <c r="N62" s="530"/>
      <c r="O62" s="530"/>
      <c r="P62" s="530"/>
      <c r="Q62" s="530"/>
      <c r="R62" s="530"/>
      <c r="S62" s="531"/>
    </row>
    <row r="63" spans="1:19" ht="17.25" customHeight="1" x14ac:dyDescent="0.35">
      <c r="A63" s="592"/>
      <c r="B63" s="593"/>
      <c r="C63" s="593"/>
      <c r="D63" s="593"/>
      <c r="E63" s="593"/>
      <c r="F63" s="593"/>
      <c r="G63" s="530"/>
      <c r="H63" s="530"/>
      <c r="I63" s="530"/>
      <c r="J63" s="530"/>
      <c r="K63" s="530"/>
      <c r="L63" s="530"/>
      <c r="M63" s="530"/>
      <c r="N63" s="530"/>
      <c r="O63" s="530"/>
      <c r="P63" s="530"/>
      <c r="Q63" s="530"/>
      <c r="R63" s="530"/>
      <c r="S63" s="531"/>
    </row>
    <row r="64" spans="1:19" ht="17.25" customHeight="1" x14ac:dyDescent="0.35">
      <c r="A64" s="594" t="s">
        <v>456</v>
      </c>
      <c r="B64" s="595"/>
      <c r="C64" s="595"/>
      <c r="D64" s="595"/>
      <c r="E64" s="596"/>
      <c r="F64" s="596"/>
      <c r="G64" s="584"/>
      <c r="H64" s="584"/>
      <c r="I64" s="584"/>
      <c r="J64" s="584"/>
      <c r="K64" s="584"/>
      <c r="L64" s="584"/>
      <c r="M64" s="584"/>
      <c r="N64" s="584"/>
      <c r="O64" s="584"/>
      <c r="P64" s="584"/>
      <c r="Q64" s="584"/>
      <c r="R64" s="584"/>
      <c r="S64" s="585"/>
    </row>
    <row r="65" spans="1:22" ht="21.75" customHeight="1" thickBot="1" x14ac:dyDescent="0.4">
      <c r="A65" s="597" t="s">
        <v>457</v>
      </c>
      <c r="B65" s="598"/>
      <c r="C65" s="598"/>
      <c r="D65" s="598"/>
      <c r="E65" s="599"/>
      <c r="F65" s="599"/>
      <c r="G65" s="586"/>
      <c r="H65" s="586"/>
      <c r="I65" s="586"/>
      <c r="J65" s="586"/>
      <c r="K65" s="586"/>
      <c r="L65" s="586"/>
      <c r="M65" s="586"/>
      <c r="N65" s="586"/>
      <c r="O65" s="586"/>
      <c r="P65" s="586"/>
      <c r="Q65" s="586"/>
      <c r="R65" s="586"/>
      <c r="S65" s="587"/>
    </row>
    <row r="66" spans="1:22" ht="15" customHeight="1" x14ac:dyDescent="0.35">
      <c r="A66" s="1438" t="s">
        <v>635</v>
      </c>
      <c r="B66" s="1439"/>
      <c r="C66" s="1439"/>
      <c r="D66" s="1439"/>
      <c r="E66" s="1439"/>
      <c r="F66" s="1439"/>
      <c r="G66" s="1439"/>
      <c r="H66" s="1439"/>
      <c r="I66" s="1439"/>
      <c r="J66" s="1439"/>
      <c r="K66" s="1439"/>
      <c r="L66" s="1439"/>
      <c r="M66" s="1439"/>
      <c r="N66" s="1439"/>
      <c r="O66" s="1439"/>
      <c r="P66" s="1439"/>
      <c r="Q66" s="1439"/>
      <c r="R66" s="1439"/>
      <c r="S66" s="1440"/>
    </row>
    <row r="67" spans="1:22" ht="10.5" customHeight="1" thickBot="1" x14ac:dyDescent="0.4">
      <c r="A67" s="870"/>
      <c r="B67" s="343"/>
      <c r="C67" s="343"/>
      <c r="D67" s="343"/>
      <c r="E67" s="343"/>
      <c r="F67" s="343"/>
      <c r="G67" s="343"/>
      <c r="H67" s="343"/>
      <c r="I67" s="343"/>
      <c r="J67" s="343"/>
      <c r="K67" s="343"/>
      <c r="L67" s="343"/>
      <c r="M67" s="343"/>
      <c r="N67" s="343"/>
      <c r="O67" s="343"/>
      <c r="P67" s="343"/>
      <c r="Q67" s="343"/>
      <c r="R67" s="343"/>
      <c r="S67" s="871"/>
    </row>
    <row r="68" spans="1:22" ht="13.5" customHeight="1" x14ac:dyDescent="0.35">
      <c r="A68" s="1049" t="s">
        <v>542</v>
      </c>
      <c r="B68" s="1050"/>
      <c r="C68" s="1609" t="str">
        <f>UPPER(CONCATENATE(L12," ",P12," ",F12," ",I12))</f>
        <v xml:space="preserve">DADF  DAD </v>
      </c>
      <c r="D68" s="1609"/>
      <c r="E68" s="1609"/>
      <c r="F68" s="1609"/>
      <c r="G68" s="1609"/>
      <c r="H68" s="1609"/>
      <c r="I68" s="1609"/>
      <c r="J68" s="1610"/>
      <c r="K68" s="1053" t="s">
        <v>611</v>
      </c>
      <c r="L68" s="1054"/>
      <c r="M68" s="1054"/>
      <c r="N68" s="1609" t="str">
        <f>UPPER(CONCATENATE(L19," ",P19," ",F19," ",I19))</f>
        <v xml:space="preserve">   </v>
      </c>
      <c r="O68" s="1609"/>
      <c r="P68" s="1609"/>
      <c r="Q68" s="1609"/>
      <c r="R68" s="1609"/>
      <c r="S68" s="1610"/>
      <c r="V68" s="243"/>
    </row>
    <row r="69" spans="1:22" ht="15" customHeight="1" x14ac:dyDescent="0.35">
      <c r="A69" s="1051"/>
      <c r="B69" s="1052"/>
      <c r="C69" s="1611"/>
      <c r="D69" s="1611"/>
      <c r="E69" s="1611"/>
      <c r="F69" s="1611"/>
      <c r="G69" s="1611"/>
      <c r="H69" s="1611"/>
      <c r="I69" s="1611"/>
      <c r="J69" s="1612"/>
      <c r="K69" s="1055"/>
      <c r="L69" s="1056"/>
      <c r="M69" s="1056"/>
      <c r="N69" s="1611"/>
      <c r="O69" s="1611"/>
      <c r="P69" s="1611"/>
      <c r="Q69" s="1611"/>
      <c r="R69" s="1611"/>
      <c r="S69" s="1612"/>
      <c r="V69" s="243"/>
    </row>
    <row r="70" spans="1:22" ht="15" customHeight="1" x14ac:dyDescent="0.35">
      <c r="A70" s="1055" t="s">
        <v>543</v>
      </c>
      <c r="B70" s="1056"/>
      <c r="C70" s="1102"/>
      <c r="D70" s="1102"/>
      <c r="E70" s="1102"/>
      <c r="F70" s="1102"/>
      <c r="G70" s="1102"/>
      <c r="H70" s="1102"/>
      <c r="I70" s="1102"/>
      <c r="J70" s="1103"/>
      <c r="K70" s="1055" t="s">
        <v>543</v>
      </c>
      <c r="L70" s="1056"/>
      <c r="M70" s="1102"/>
      <c r="N70" s="1102"/>
      <c r="O70" s="1102"/>
      <c r="P70" s="1102"/>
      <c r="Q70" s="1102"/>
      <c r="R70" s="1102"/>
      <c r="S70" s="1103"/>
      <c r="V70" s="243"/>
    </row>
    <row r="71" spans="1:22" ht="13.5" customHeight="1" x14ac:dyDescent="0.35">
      <c r="A71" s="1055"/>
      <c r="B71" s="1056"/>
      <c r="C71" s="1102"/>
      <c r="D71" s="1102"/>
      <c r="E71" s="1102"/>
      <c r="F71" s="1102"/>
      <c r="G71" s="1102"/>
      <c r="H71" s="1102"/>
      <c r="I71" s="1102"/>
      <c r="J71" s="1103"/>
      <c r="K71" s="1055"/>
      <c r="L71" s="1056"/>
      <c r="M71" s="1102"/>
      <c r="N71" s="1102"/>
      <c r="O71" s="1102"/>
      <c r="P71" s="1102"/>
      <c r="Q71" s="1102"/>
      <c r="R71" s="1102"/>
      <c r="S71" s="1103"/>
      <c r="V71" s="243"/>
    </row>
    <row r="72" spans="1:22" ht="9" customHeight="1" thickBot="1" x14ac:dyDescent="0.4">
      <c r="A72" s="1108"/>
      <c r="B72" s="1109"/>
      <c r="C72" s="1106"/>
      <c r="D72" s="1106"/>
      <c r="E72" s="1106"/>
      <c r="F72" s="1106"/>
      <c r="G72" s="1106"/>
      <c r="H72" s="1106"/>
      <c r="I72" s="1106"/>
      <c r="J72" s="1107"/>
      <c r="K72" s="1108"/>
      <c r="L72" s="1109"/>
      <c r="M72" s="1106"/>
      <c r="N72" s="1106"/>
      <c r="O72" s="1106"/>
      <c r="P72" s="1106"/>
      <c r="Q72" s="1106"/>
      <c r="R72" s="1106"/>
      <c r="S72" s="1107"/>
      <c r="V72" s="243"/>
    </row>
    <row r="73" spans="1:22" ht="30" customHeight="1" thickBot="1" x14ac:dyDescent="0.4">
      <c r="A73" s="552" t="s">
        <v>636</v>
      </c>
      <c r="B73" s="553"/>
      <c r="C73" s="553"/>
      <c r="D73" s="553"/>
      <c r="E73" s="553"/>
      <c r="F73" s="553"/>
      <c r="G73" s="553"/>
      <c r="H73" s="553"/>
      <c r="I73" s="553"/>
      <c r="J73" s="553"/>
      <c r="K73" s="553"/>
      <c r="L73" s="553"/>
      <c r="M73" s="553"/>
      <c r="N73" s="553"/>
      <c r="O73" s="553"/>
      <c r="P73" s="553"/>
      <c r="Q73" s="553"/>
      <c r="R73" s="553"/>
      <c r="S73" s="554"/>
      <c r="V73" s="243"/>
    </row>
    <row r="74" spans="1:22" ht="24.75" customHeight="1" thickBot="1" x14ac:dyDescent="0.4">
      <c r="A74" s="1487" t="s">
        <v>637</v>
      </c>
      <c r="B74" s="1488"/>
      <c r="C74" s="1488"/>
      <c r="D74" s="1488"/>
      <c r="E74" s="1488"/>
      <c r="F74" s="1488"/>
      <c r="G74" s="1488"/>
      <c r="H74" s="1488"/>
      <c r="I74" s="1488"/>
      <c r="J74" s="1488"/>
      <c r="K74" s="1488"/>
      <c r="L74" s="1488"/>
      <c r="M74" s="1488"/>
      <c r="N74" s="1488"/>
      <c r="O74" s="1488"/>
      <c r="P74" s="1488"/>
      <c r="Q74" s="1488"/>
      <c r="R74" s="1488"/>
      <c r="S74" s="1489"/>
    </row>
    <row r="75" spans="1:22" ht="24.75" customHeight="1" thickBot="1" x14ac:dyDescent="0.4">
      <c r="A75" s="1490" t="s">
        <v>137</v>
      </c>
      <c r="B75" s="1491"/>
      <c r="C75" s="1491"/>
      <c r="D75" s="1491"/>
      <c r="E75" s="1491"/>
      <c r="F75" s="1491"/>
      <c r="G75" s="1491"/>
      <c r="H75" s="1491"/>
      <c r="I75" s="1491"/>
      <c r="J75" s="1491"/>
      <c r="K75" s="1491"/>
      <c r="L75" s="1491"/>
      <c r="M75" s="1491"/>
      <c r="N75" s="1491"/>
      <c r="O75" s="1491"/>
      <c r="P75" s="1491"/>
      <c r="Q75" s="1491"/>
      <c r="R75" s="1491"/>
      <c r="S75" s="1492"/>
    </row>
    <row r="76" spans="1:22" ht="16" thickBot="1" x14ac:dyDescent="0.4">
      <c r="A76" s="1581" t="s">
        <v>539</v>
      </c>
      <c r="B76" s="1582"/>
      <c r="C76" s="1582"/>
      <c r="D76" s="1582"/>
      <c r="E76" s="1582"/>
      <c r="F76" s="1582"/>
      <c r="G76" s="1582"/>
      <c r="H76" s="1582"/>
      <c r="I76" s="1582"/>
      <c r="J76" s="1583" t="s">
        <v>540</v>
      </c>
      <c r="K76" s="1583"/>
      <c r="L76" s="1583"/>
      <c r="M76" s="1583"/>
      <c r="N76" s="1583"/>
      <c r="O76" s="1583"/>
      <c r="P76" s="1583"/>
      <c r="Q76" s="1583"/>
      <c r="R76" s="1583"/>
      <c r="S76" s="1584"/>
      <c r="V76" s="243"/>
    </row>
    <row r="77" spans="1:22" ht="21.75" customHeight="1" x14ac:dyDescent="0.5">
      <c r="A77" s="1426" t="s">
        <v>541</v>
      </c>
      <c r="B77" s="1427"/>
      <c r="C77" s="1428"/>
      <c r="D77" s="1432"/>
      <c r="E77" s="1433"/>
      <c r="F77" s="1434"/>
      <c r="G77" s="1585" t="s">
        <v>452</v>
      </c>
      <c r="H77" s="1586"/>
      <c r="I77" s="1587"/>
      <c r="J77" s="1426" t="s">
        <v>541</v>
      </c>
      <c r="K77" s="1427"/>
      <c r="L77" s="1428"/>
      <c r="M77" s="1432"/>
      <c r="N77" s="1433"/>
      <c r="O77" s="1433"/>
      <c r="P77" s="1434"/>
      <c r="Q77" s="1596" t="s">
        <v>452</v>
      </c>
      <c r="R77" s="1596"/>
      <c r="S77" s="1597"/>
      <c r="V77" s="243"/>
    </row>
    <row r="78" spans="1:22" ht="21.5" thickBot="1" x14ac:dyDescent="0.55000000000000004">
      <c r="A78" s="1429"/>
      <c r="B78" s="1430"/>
      <c r="C78" s="1431"/>
      <c r="D78" s="1435"/>
      <c r="E78" s="1436"/>
      <c r="F78" s="1437"/>
      <c r="G78" s="1729"/>
      <c r="H78" s="1020"/>
      <c r="I78" s="1021"/>
      <c r="J78" s="1429"/>
      <c r="K78" s="1430"/>
      <c r="L78" s="1431"/>
      <c r="M78" s="1435"/>
      <c r="N78" s="1436"/>
      <c r="O78" s="1436"/>
      <c r="P78" s="1437"/>
      <c r="Q78" s="1019"/>
      <c r="R78" s="1020"/>
      <c r="S78" s="1021"/>
      <c r="V78" s="243"/>
    </row>
    <row r="79" spans="1:22" ht="15" customHeight="1" x14ac:dyDescent="0.35">
      <c r="A79" s="1051" t="s">
        <v>542</v>
      </c>
      <c r="B79" s="1052"/>
      <c r="C79" s="1423" t="str">
        <f>IF(D77="","",C68)</f>
        <v/>
      </c>
      <c r="D79" s="1423"/>
      <c r="E79" s="1423"/>
      <c r="F79" s="1423"/>
      <c r="G79" s="1423"/>
      <c r="H79" s="1423"/>
      <c r="I79" s="1424"/>
      <c r="J79" s="1053" t="s">
        <v>542</v>
      </c>
      <c r="K79" s="1054"/>
      <c r="L79" s="1423" t="str">
        <f>IF(M77="","",C68)</f>
        <v/>
      </c>
      <c r="M79" s="1276"/>
      <c r="N79" s="1276"/>
      <c r="O79" s="1276"/>
      <c r="P79" s="1276"/>
      <c r="Q79" s="1423"/>
      <c r="R79" s="1423"/>
      <c r="S79" s="1424"/>
      <c r="V79" s="243"/>
    </row>
    <row r="80" spans="1:22" ht="15" customHeight="1" x14ac:dyDescent="0.35">
      <c r="A80" s="1051"/>
      <c r="B80" s="1052"/>
      <c r="C80" s="1276"/>
      <c r="D80" s="1276"/>
      <c r="E80" s="1276"/>
      <c r="F80" s="1276"/>
      <c r="G80" s="1276"/>
      <c r="H80" s="1276"/>
      <c r="I80" s="1425"/>
      <c r="J80" s="1055"/>
      <c r="K80" s="1056"/>
      <c r="L80" s="1276"/>
      <c r="M80" s="1276"/>
      <c r="N80" s="1276"/>
      <c r="O80" s="1276"/>
      <c r="P80" s="1276"/>
      <c r="Q80" s="1276"/>
      <c r="R80" s="1276"/>
      <c r="S80" s="1425"/>
      <c r="V80" s="243"/>
    </row>
    <row r="81" spans="1:22" ht="15" customHeight="1" x14ac:dyDescent="0.35">
      <c r="A81" s="1055" t="s">
        <v>543</v>
      </c>
      <c r="B81" s="1056"/>
      <c r="C81" s="109"/>
      <c r="D81" s="109"/>
      <c r="E81" s="109"/>
      <c r="F81" s="109"/>
      <c r="G81" s="109"/>
      <c r="H81" s="109"/>
      <c r="I81" s="110"/>
      <c r="J81" s="1055" t="s">
        <v>543</v>
      </c>
      <c r="K81" s="1056"/>
      <c r="L81" s="1102"/>
      <c r="M81" s="1102"/>
      <c r="N81" s="1102"/>
      <c r="O81" s="1102"/>
      <c r="P81" s="1102"/>
      <c r="Q81" s="1102"/>
      <c r="R81" s="1102"/>
      <c r="S81" s="1103"/>
      <c r="V81" s="243"/>
    </row>
    <row r="82" spans="1:22" ht="15" customHeight="1" x14ac:dyDescent="0.35">
      <c r="A82" s="1055"/>
      <c r="B82" s="1056"/>
      <c r="C82" s="109"/>
      <c r="D82" s="109"/>
      <c r="E82" s="109"/>
      <c r="F82" s="109"/>
      <c r="G82" s="109"/>
      <c r="H82" s="109"/>
      <c r="I82" s="110"/>
      <c r="J82" s="1055"/>
      <c r="K82" s="1056"/>
      <c r="L82" s="1102"/>
      <c r="M82" s="1102"/>
      <c r="N82" s="1102"/>
      <c r="O82" s="1102"/>
      <c r="P82" s="1102"/>
      <c r="Q82" s="1102"/>
      <c r="R82" s="1102"/>
      <c r="S82" s="1103"/>
      <c r="V82" s="243"/>
    </row>
    <row r="83" spans="1:22" ht="16" thickBot="1" x14ac:dyDescent="0.4">
      <c r="A83" s="115"/>
      <c r="B83" s="109"/>
      <c r="C83" s="109"/>
      <c r="D83" s="109"/>
      <c r="E83" s="109"/>
      <c r="F83" s="109"/>
      <c r="G83" s="109"/>
      <c r="H83" s="109"/>
      <c r="I83" s="110"/>
      <c r="J83" s="1108"/>
      <c r="K83" s="1109"/>
      <c r="L83" s="1106"/>
      <c r="M83" s="1106"/>
      <c r="N83" s="1106"/>
      <c r="O83" s="1106"/>
      <c r="P83" s="1106"/>
      <c r="Q83" s="1106"/>
      <c r="R83" s="1106"/>
      <c r="S83" s="1107"/>
      <c r="U83" s="243"/>
      <c r="V83" s="243"/>
    </row>
    <row r="84" spans="1:22" ht="15" customHeight="1" x14ac:dyDescent="0.35">
      <c r="A84" s="1049" t="s">
        <v>544</v>
      </c>
      <c r="B84" s="1050"/>
      <c r="C84" s="1605"/>
      <c r="D84" s="1605"/>
      <c r="E84" s="1605"/>
      <c r="F84" s="1605"/>
      <c r="G84" s="1605"/>
      <c r="H84" s="1605"/>
      <c r="I84" s="1606"/>
      <c r="J84" s="1055" t="s">
        <v>544</v>
      </c>
      <c r="K84" s="1056"/>
      <c r="L84" s="1605"/>
      <c r="M84" s="1605"/>
      <c r="N84" s="1605"/>
      <c r="O84" s="1605"/>
      <c r="P84" s="1605"/>
      <c r="Q84" s="1605"/>
      <c r="R84" s="1605"/>
      <c r="S84" s="1606"/>
      <c r="T84" s="514"/>
      <c r="U84" s="1279"/>
      <c r="V84" s="1279"/>
    </row>
    <row r="85" spans="1:22" ht="28.5" customHeight="1" x14ac:dyDescent="0.35">
      <c r="A85" s="1051"/>
      <c r="B85" s="1052"/>
      <c r="C85" s="1607"/>
      <c r="D85" s="1607"/>
      <c r="E85" s="1607"/>
      <c r="F85" s="1607"/>
      <c r="G85" s="1607"/>
      <c r="H85" s="1607"/>
      <c r="I85" s="1608"/>
      <c r="J85" s="1055"/>
      <c r="K85" s="1056"/>
      <c r="L85" s="1607"/>
      <c r="M85" s="1607"/>
      <c r="N85" s="1607"/>
      <c r="O85" s="1607"/>
      <c r="P85" s="1607"/>
      <c r="Q85" s="1607"/>
      <c r="R85" s="1607"/>
      <c r="S85" s="1608"/>
      <c r="T85" s="514"/>
      <c r="U85" s="1279"/>
      <c r="V85" s="1279"/>
    </row>
    <row r="86" spans="1:22" ht="15" customHeight="1" x14ac:dyDescent="0.35">
      <c r="A86" s="1055" t="s">
        <v>543</v>
      </c>
      <c r="B86" s="1056"/>
      <c r="C86" s="109"/>
      <c r="D86" s="109"/>
      <c r="E86" s="109"/>
      <c r="F86" s="109"/>
      <c r="G86" s="109"/>
      <c r="H86" s="118"/>
      <c r="I86" s="119"/>
      <c r="J86" s="1055" t="s">
        <v>543</v>
      </c>
      <c r="K86" s="1056"/>
      <c r="L86" s="1102"/>
      <c r="M86" s="1102"/>
      <c r="N86" s="1102"/>
      <c r="O86" s="1102"/>
      <c r="P86" s="1102"/>
      <c r="Q86" s="1102"/>
      <c r="R86" s="1102"/>
      <c r="S86" s="1103"/>
      <c r="U86" s="1279"/>
      <c r="V86" s="1279"/>
    </row>
    <row r="87" spans="1:22" ht="15" customHeight="1" x14ac:dyDescent="0.35">
      <c r="A87" s="1055"/>
      <c r="B87" s="1056"/>
      <c r="C87" s="109"/>
      <c r="D87" s="109"/>
      <c r="E87" s="109"/>
      <c r="F87" s="109"/>
      <c r="G87" s="109"/>
      <c r="H87" s="118"/>
      <c r="I87" s="119"/>
      <c r="J87" s="1055"/>
      <c r="K87" s="1056"/>
      <c r="L87" s="1102"/>
      <c r="M87" s="1102"/>
      <c r="N87" s="1102"/>
      <c r="O87" s="1102"/>
      <c r="P87" s="1102"/>
      <c r="Q87" s="1102"/>
      <c r="R87" s="1102"/>
      <c r="S87" s="1103"/>
      <c r="U87" s="1279"/>
      <c r="V87" s="1279"/>
    </row>
    <row r="88" spans="1:22" ht="15.75" customHeight="1" thickBot="1" x14ac:dyDescent="0.4">
      <c r="A88" s="116"/>
      <c r="B88" s="117"/>
      <c r="C88" s="117"/>
      <c r="D88" s="117"/>
      <c r="E88" s="117"/>
      <c r="F88" s="117"/>
      <c r="G88" s="117"/>
      <c r="H88" s="120"/>
      <c r="I88" s="121"/>
      <c r="J88" s="115"/>
      <c r="K88" s="109"/>
      <c r="L88" s="1102"/>
      <c r="M88" s="1102"/>
      <c r="N88" s="1102"/>
      <c r="O88" s="1102"/>
      <c r="P88" s="1102"/>
      <c r="Q88" s="1102"/>
      <c r="R88" s="1102"/>
      <c r="S88" s="1103"/>
      <c r="U88" s="1279"/>
      <c r="V88" s="1279"/>
    </row>
    <row r="89" spans="1:22" ht="15" customHeight="1" x14ac:dyDescent="0.35">
      <c r="A89" s="1090" t="s">
        <v>638</v>
      </c>
      <c r="B89" s="1091"/>
      <c r="C89" s="1091"/>
      <c r="D89" s="1091"/>
      <c r="E89" s="1091"/>
      <c r="F89" s="1091"/>
      <c r="G89" s="1091"/>
      <c r="H89" s="1091"/>
      <c r="I89" s="1092"/>
      <c r="J89" s="1461" t="s">
        <v>638</v>
      </c>
      <c r="K89" s="1462"/>
      <c r="L89" s="1462"/>
      <c r="M89" s="1462"/>
      <c r="N89" s="1462"/>
      <c r="O89" s="1462"/>
      <c r="P89" s="1462"/>
      <c r="Q89" s="1462"/>
      <c r="R89" s="1462"/>
      <c r="S89" s="1463"/>
      <c r="U89" s="1279"/>
      <c r="V89" s="1279"/>
    </row>
    <row r="90" spans="1:22" ht="51" customHeight="1" thickBot="1" x14ac:dyDescent="0.4">
      <c r="A90" s="1093"/>
      <c r="B90" s="1094"/>
      <c r="C90" s="1094"/>
      <c r="D90" s="1094"/>
      <c r="E90" s="1094"/>
      <c r="F90" s="1094"/>
      <c r="G90" s="1094"/>
      <c r="H90" s="1094"/>
      <c r="I90" s="1095"/>
      <c r="J90" s="1093"/>
      <c r="K90" s="1094"/>
      <c r="L90" s="1094"/>
      <c r="M90" s="1094"/>
      <c r="N90" s="1094"/>
      <c r="O90" s="1094"/>
      <c r="P90" s="1094"/>
      <c r="Q90" s="1094"/>
      <c r="R90" s="1094"/>
      <c r="S90" s="1095"/>
      <c r="U90" s="1279"/>
      <c r="V90" s="1279"/>
    </row>
    <row r="91" spans="1:22" ht="28.5" customHeight="1" thickBot="1" x14ac:dyDescent="0.4">
      <c r="A91" s="552" t="s">
        <v>639</v>
      </c>
      <c r="B91" s="553"/>
      <c r="C91" s="553"/>
      <c r="D91" s="553"/>
      <c r="E91" s="553"/>
      <c r="F91" s="553"/>
      <c r="G91" s="553"/>
      <c r="H91" s="553"/>
      <c r="I91" s="553"/>
      <c r="J91" s="553"/>
      <c r="K91" s="553"/>
      <c r="L91" s="553"/>
      <c r="M91" s="553"/>
      <c r="N91" s="553"/>
      <c r="O91" s="553"/>
      <c r="P91" s="553"/>
      <c r="Q91" s="553"/>
      <c r="R91" s="553"/>
      <c r="S91" s="554"/>
    </row>
    <row r="92" spans="1:22" x14ac:dyDescent="0.35">
      <c r="A92" s="1601" t="s">
        <v>547</v>
      </c>
      <c r="B92" s="1602"/>
      <c r="C92" s="1602"/>
      <c r="D92" s="1445"/>
      <c r="E92" s="1447" t="s">
        <v>548</v>
      </c>
      <c r="F92" s="1448"/>
      <c r="G92" s="1449"/>
      <c r="H92" s="1447"/>
      <c r="I92" s="1448"/>
      <c r="J92" s="1448"/>
      <c r="K92" s="1449"/>
      <c r="L92" s="1453" t="s">
        <v>549</v>
      </c>
      <c r="M92" s="1453"/>
      <c r="N92" s="1453"/>
      <c r="O92" s="1453"/>
      <c r="P92" s="1455"/>
      <c r="Q92" s="1456"/>
      <c r="R92" s="1456"/>
      <c r="S92" s="1457"/>
    </row>
    <row r="93" spans="1:22" ht="15" thickBot="1" x14ac:dyDescent="0.4">
      <c r="A93" s="1603"/>
      <c r="B93" s="1604"/>
      <c r="C93" s="1604"/>
      <c r="D93" s="1446"/>
      <c r="E93" s="1450"/>
      <c r="F93" s="1451"/>
      <c r="G93" s="1452"/>
      <c r="H93" s="1450"/>
      <c r="I93" s="1451"/>
      <c r="J93" s="1451"/>
      <c r="K93" s="1452"/>
      <c r="L93" s="1454"/>
      <c r="M93" s="1454"/>
      <c r="N93" s="1454"/>
      <c r="O93" s="1454"/>
      <c r="P93" s="1458"/>
      <c r="Q93" s="1459"/>
      <c r="R93" s="1459"/>
      <c r="S93" s="1460"/>
    </row>
    <row r="94" spans="1:22" ht="18" customHeight="1" x14ac:dyDescent="0.35">
      <c r="A94" s="1730" t="s">
        <v>610</v>
      </c>
      <c r="B94" s="1731"/>
      <c r="C94" s="1731"/>
      <c r="D94" s="1731"/>
      <c r="E94" s="1731"/>
      <c r="F94" s="1734" t="s">
        <v>612</v>
      </c>
      <c r="G94" s="1731"/>
      <c r="H94" s="1731"/>
      <c r="I94" s="1731"/>
      <c r="J94" s="1731"/>
      <c r="K94" s="1735"/>
      <c r="L94" s="1738" t="s">
        <v>128</v>
      </c>
      <c r="M94" s="1739"/>
      <c r="N94" s="1739"/>
      <c r="O94" s="1740"/>
      <c r="P94" s="1734" t="s">
        <v>129</v>
      </c>
      <c r="Q94" s="1731"/>
      <c r="R94" s="1731"/>
      <c r="S94" s="1744"/>
    </row>
    <row r="95" spans="1:22" ht="15" customHeight="1" thickBot="1" x14ac:dyDescent="0.4">
      <c r="A95" s="1732"/>
      <c r="B95" s="1733"/>
      <c r="C95" s="1733"/>
      <c r="D95" s="1733"/>
      <c r="E95" s="1733"/>
      <c r="F95" s="1736"/>
      <c r="G95" s="1733"/>
      <c r="H95" s="1733"/>
      <c r="I95" s="1733"/>
      <c r="J95" s="1733"/>
      <c r="K95" s="1737"/>
      <c r="L95" s="1741"/>
      <c r="M95" s="1742"/>
      <c r="N95" s="1742"/>
      <c r="O95" s="1743"/>
      <c r="P95" s="1736"/>
      <c r="Q95" s="1733"/>
      <c r="R95" s="1733"/>
      <c r="S95" s="1745"/>
    </row>
    <row r="96" spans="1:22"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4.5" customHeight="1" x14ac:dyDescent="0.35"/>
    <row r="104" ht="14.5" customHeight="1" x14ac:dyDescent="0.35"/>
    <row r="105" ht="14.5" customHeight="1" x14ac:dyDescent="0.35"/>
    <row r="106" ht="14.5" customHeight="1" x14ac:dyDescent="0.35"/>
    <row r="107" ht="15" customHeight="1" x14ac:dyDescent="0.35"/>
    <row r="108" ht="15" customHeight="1" x14ac:dyDescent="0.35"/>
  </sheetData>
  <mergeCells count="226">
    <mergeCell ref="A94:E95"/>
    <mergeCell ref="F94:K95"/>
    <mergeCell ref="L94:O95"/>
    <mergeCell ref="P94:S95"/>
    <mergeCell ref="A90:I90"/>
    <mergeCell ref="J90:S90"/>
    <mergeCell ref="U90:V90"/>
    <mergeCell ref="A91:S91"/>
    <mergeCell ref="A92:C93"/>
    <mergeCell ref="D92:D93"/>
    <mergeCell ref="E92:G93"/>
    <mergeCell ref="H92:K93"/>
    <mergeCell ref="L92:O93"/>
    <mergeCell ref="P92:S93"/>
    <mergeCell ref="T84:T85"/>
    <mergeCell ref="U84:V85"/>
    <mergeCell ref="A86:B87"/>
    <mergeCell ref="J86:K87"/>
    <mergeCell ref="L86:S88"/>
    <mergeCell ref="U86:V87"/>
    <mergeCell ref="U88:V89"/>
    <mergeCell ref="A89:I89"/>
    <mergeCell ref="J89:S89"/>
    <mergeCell ref="A81:B82"/>
    <mergeCell ref="J81:K83"/>
    <mergeCell ref="L81:S83"/>
    <mergeCell ref="A84:B85"/>
    <mergeCell ref="C84:I85"/>
    <mergeCell ref="J84:K85"/>
    <mergeCell ref="L84:S85"/>
    <mergeCell ref="Q77:S77"/>
    <mergeCell ref="G78:I78"/>
    <mergeCell ref="Q78:S78"/>
    <mergeCell ref="A79:B80"/>
    <mergeCell ref="C79:I80"/>
    <mergeCell ref="J79:K80"/>
    <mergeCell ref="L79:S80"/>
    <mergeCell ref="A73:S73"/>
    <mergeCell ref="A74:S74"/>
    <mergeCell ref="A75:S75"/>
    <mergeCell ref="A76:I76"/>
    <mergeCell ref="J76:S76"/>
    <mergeCell ref="A77:C78"/>
    <mergeCell ref="D77:F78"/>
    <mergeCell ref="G77:I77"/>
    <mergeCell ref="J77:L78"/>
    <mergeCell ref="M77:P78"/>
    <mergeCell ref="A66:S67"/>
    <mergeCell ref="A68:B69"/>
    <mergeCell ref="C68:J69"/>
    <mergeCell ref="K68:M69"/>
    <mergeCell ref="N68:S69"/>
    <mergeCell ref="A70:B72"/>
    <mergeCell ref="C70:J72"/>
    <mergeCell ref="K70:L72"/>
    <mergeCell ref="M70:S72"/>
    <mergeCell ref="A64:D64"/>
    <mergeCell ref="E64:F64"/>
    <mergeCell ref="G64:L65"/>
    <mergeCell ref="M64:S65"/>
    <mergeCell ref="A65:D65"/>
    <mergeCell ref="E65:F65"/>
    <mergeCell ref="H60:J60"/>
    <mergeCell ref="M60:O60"/>
    <mergeCell ref="P60:Q60"/>
    <mergeCell ref="R60:S60"/>
    <mergeCell ref="A61:F63"/>
    <mergeCell ref="G61:L63"/>
    <mergeCell ref="M61:S63"/>
    <mergeCell ref="A58:S58"/>
    <mergeCell ref="A59:D59"/>
    <mergeCell ref="E59:G59"/>
    <mergeCell ref="H59:J59"/>
    <mergeCell ref="K59:L60"/>
    <mergeCell ref="M59:O59"/>
    <mergeCell ref="P59:Q59"/>
    <mergeCell ref="R59:S59"/>
    <mergeCell ref="A60:D60"/>
    <mergeCell ref="E60:G60"/>
    <mergeCell ref="A56:G57"/>
    <mergeCell ref="H56:I57"/>
    <mergeCell ref="J56:L57"/>
    <mergeCell ref="M56:N57"/>
    <mergeCell ref="O56:P57"/>
    <mergeCell ref="Q56:S57"/>
    <mergeCell ref="A54:L54"/>
    <mergeCell ref="A55:L55"/>
    <mergeCell ref="A50:B51"/>
    <mergeCell ref="C50:E51"/>
    <mergeCell ref="F50:L51"/>
    <mergeCell ref="S50:S51"/>
    <mergeCell ref="A52:B53"/>
    <mergeCell ref="C52:E53"/>
    <mergeCell ref="F52:L53"/>
    <mergeCell ref="S52:S53"/>
    <mergeCell ref="A46:B47"/>
    <mergeCell ref="C46:E47"/>
    <mergeCell ref="F46:L47"/>
    <mergeCell ref="S46:S47"/>
    <mergeCell ref="A48:B49"/>
    <mergeCell ref="C48:E49"/>
    <mergeCell ref="F48:L49"/>
    <mergeCell ref="S48:S49"/>
    <mergeCell ref="A44:S44"/>
    <mergeCell ref="A45:B45"/>
    <mergeCell ref="C45:E45"/>
    <mergeCell ref="F45:L45"/>
    <mergeCell ref="S41:S42"/>
    <mergeCell ref="F42:K42"/>
    <mergeCell ref="A43:J43"/>
    <mergeCell ref="K43:L43"/>
    <mergeCell ref="M43:Q43"/>
    <mergeCell ref="R43:S43"/>
    <mergeCell ref="A39:E39"/>
    <mergeCell ref="F39:J39"/>
    <mergeCell ref="K39:L39"/>
    <mergeCell ref="A40:J40"/>
    <mergeCell ref="K40:L40"/>
    <mergeCell ref="A41:E42"/>
    <mergeCell ref="F41:K41"/>
    <mergeCell ref="A37:E37"/>
    <mergeCell ref="F37:J37"/>
    <mergeCell ref="K37:L37"/>
    <mergeCell ref="A38:E38"/>
    <mergeCell ref="F38:J38"/>
    <mergeCell ref="K38:L38"/>
    <mergeCell ref="A31:S31"/>
    <mergeCell ref="A32:E36"/>
    <mergeCell ref="F32:J36"/>
    <mergeCell ref="K32:L36"/>
    <mergeCell ref="M32:S32"/>
    <mergeCell ref="S33:S36"/>
    <mergeCell ref="A28:S28"/>
    <mergeCell ref="A29:E30"/>
    <mergeCell ref="F29:F30"/>
    <mergeCell ref="G29:J30"/>
    <mergeCell ref="K29:K30"/>
    <mergeCell ref="L29:M30"/>
    <mergeCell ref="N29:S30"/>
    <mergeCell ref="A26:F26"/>
    <mergeCell ref="G26:M26"/>
    <mergeCell ref="N26:O26"/>
    <mergeCell ref="P26:Q26"/>
    <mergeCell ref="R26:S26"/>
    <mergeCell ref="A27:F27"/>
    <mergeCell ref="G27:M27"/>
    <mergeCell ref="N27:O27"/>
    <mergeCell ref="P27:Q27"/>
    <mergeCell ref="R27:S27"/>
    <mergeCell ref="A25:B25"/>
    <mergeCell ref="C25:E25"/>
    <mergeCell ref="F25:H25"/>
    <mergeCell ref="I25:K25"/>
    <mergeCell ref="L25:O25"/>
    <mergeCell ref="P25:S25"/>
    <mergeCell ref="A22:S22"/>
    <mergeCell ref="O23:Q23"/>
    <mergeCell ref="R23:S23"/>
    <mergeCell ref="A24:B24"/>
    <mergeCell ref="C24:E24"/>
    <mergeCell ref="F24:H24"/>
    <mergeCell ref="I24:K24"/>
    <mergeCell ref="L24:O24"/>
    <mergeCell ref="P24:S24"/>
    <mergeCell ref="A20:F20"/>
    <mergeCell ref="G20:M20"/>
    <mergeCell ref="N20:O20"/>
    <mergeCell ref="P20:Q20"/>
    <mergeCell ref="R20:S20"/>
    <mergeCell ref="A21:F21"/>
    <mergeCell ref="G21:M21"/>
    <mergeCell ref="N21:O21"/>
    <mergeCell ref="P21:Q21"/>
    <mergeCell ref="R21:S21"/>
    <mergeCell ref="A19:B19"/>
    <mergeCell ref="C19:E19"/>
    <mergeCell ref="F19:H19"/>
    <mergeCell ref="I19:K19"/>
    <mergeCell ref="L19:O19"/>
    <mergeCell ref="P19:S19"/>
    <mergeCell ref="A17:S17"/>
    <mergeCell ref="A18:B18"/>
    <mergeCell ref="C18:E18"/>
    <mergeCell ref="F18:H18"/>
    <mergeCell ref="I18:K18"/>
    <mergeCell ref="L18:O18"/>
    <mergeCell ref="P18:S18"/>
    <mergeCell ref="A13:H13"/>
    <mergeCell ref="I13:S13"/>
    <mergeCell ref="A14:H14"/>
    <mergeCell ref="I14:S14"/>
    <mergeCell ref="A15:E15"/>
    <mergeCell ref="F15:G15"/>
    <mergeCell ref="I15:J16"/>
    <mergeCell ref="K15:S16"/>
    <mergeCell ref="A16:E16"/>
    <mergeCell ref="F16:G16"/>
    <mergeCell ref="A12:B12"/>
    <mergeCell ref="C12:E12"/>
    <mergeCell ref="F12:H12"/>
    <mergeCell ref="I12:K12"/>
    <mergeCell ref="L12:O12"/>
    <mergeCell ref="P12:S12"/>
    <mergeCell ref="A10:S10"/>
    <mergeCell ref="A11:B11"/>
    <mergeCell ref="C11:E11"/>
    <mergeCell ref="F11:H11"/>
    <mergeCell ref="I11:K11"/>
    <mergeCell ref="L11:O11"/>
    <mergeCell ref="P11:S11"/>
    <mergeCell ref="J7:K7"/>
    <mergeCell ref="L7:M7"/>
    <mergeCell ref="N7:O7"/>
    <mergeCell ref="A8:D9"/>
    <mergeCell ref="H8:I9"/>
    <mergeCell ref="M8:P9"/>
    <mergeCell ref="A1:D7"/>
    <mergeCell ref="E1:O3"/>
    <mergeCell ref="P1:S7"/>
    <mergeCell ref="E4:O5"/>
    <mergeCell ref="E6:G7"/>
    <mergeCell ref="H6:I6"/>
    <mergeCell ref="J6:K6"/>
    <mergeCell ref="L6:M6"/>
    <mergeCell ref="N6:O6"/>
    <mergeCell ref="H7:I7"/>
  </mergeCells>
  <conditionalFormatting sqref="K40:L40">
    <cfRule type="containsText" dxfId="8" priority="7" operator="containsText" text="DETERMINAR TRES (03) COMPROMISOS">
      <formula>NOT(ISERROR(SEARCH("DETERMINAR TRES (03) COMPROMISOS",K40)))</formula>
    </cfRule>
    <cfRule type="containsText" dxfId="7" priority="9" operator="containsText" text="MENOR">
      <formula>NOT(ISERROR(SEARCH("MENOR",K40)))</formula>
    </cfRule>
    <cfRule type="containsText" dxfId="6" priority="10" operator="containsText" text="MAYOR">
      <formula>NOT(ISERROR(SEARCH("MAYOR",K40)))</formula>
    </cfRule>
  </conditionalFormatting>
  <conditionalFormatting sqref="L41">
    <cfRule type="containsText" dxfId="5" priority="8" operator="containsText" text="No Aplica">
      <formula>NOT(ISERROR(SEARCH("No Aplica",L41)))</formula>
    </cfRule>
  </conditionalFormatting>
  <conditionalFormatting sqref="H56:I57">
    <cfRule type="containsText" dxfId="4" priority="6" operator="containsText" text="DETERMINAR CUATRO (04) COMPETENCIAS">
      <formula>NOT(ISERROR(SEARCH("DETERMINAR CUATRO (04) COMPETENCIAS",H56)))</formula>
    </cfRule>
  </conditionalFormatting>
  <conditionalFormatting sqref="A25:S25">
    <cfRule type="expression" dxfId="3" priority="5">
      <formula>$R$23="NO"</formula>
    </cfRule>
  </conditionalFormatting>
  <conditionalFormatting sqref="A27:S27">
    <cfRule type="expression" dxfId="2" priority="4">
      <formula>$R$23="NO"</formula>
    </cfRule>
  </conditionalFormatting>
  <conditionalFormatting sqref="S46:S53">
    <cfRule type="containsText" dxfId="1" priority="3" operator="containsText" text="REPETIDA">
      <formula>NOT(ISERROR(SEARCH("REPETIDA",S46)))</formula>
    </cfRule>
  </conditionalFormatting>
  <conditionalFormatting sqref="F46:L53">
    <cfRule type="containsText" dxfId="0" priority="1" operator="containsText" text="REPETIDA">
      <formula>NOT(ISERROR(SEARCH("REPETIDA",F46)))</formula>
    </cfRule>
  </conditionalFormatting>
  <dataValidations count="32">
    <dataValidation type="whole" allowBlank="1" showInputMessage="1" showErrorMessage="1" error="RECUERDE: PERÍODOS SUPERIORES A 30 DÍAS" sqref="N41:R41 JJ41:JN41 TF41:TJ41 ADB41:ADF41 AMX41:ANB41 AWT41:AWX41 BGP41:BGT41 BQL41:BQP41 CAH41:CAL41 CKD41:CKH41 CTZ41:CUD41 DDV41:DDZ41 DNR41:DNV41 DXN41:DXR41 EHJ41:EHN41 ERF41:ERJ41 FBB41:FBF41 FKX41:FLB41 FUT41:FUX41 GEP41:GET41 GOL41:GOP41 GYH41:GYL41 HID41:HIH41 HRZ41:HSD41 IBV41:IBZ41 ILR41:ILV41 IVN41:IVR41 JFJ41:JFN41 JPF41:JPJ41 JZB41:JZF41 KIX41:KJB41 KST41:KSX41 LCP41:LCT41 LML41:LMP41 LWH41:LWL41 MGD41:MGH41 MPZ41:MQD41 MZV41:MZZ41 NJR41:NJV41 NTN41:NTR41 ODJ41:ODN41 ONF41:ONJ41 OXB41:OXF41 PGX41:PHB41 PQT41:PQX41 QAP41:QAT41 QKL41:QKP41 QUH41:QUL41 RED41:REH41 RNZ41:ROD41 RXV41:RXZ41 SHR41:SHV41 SRN41:SRR41 TBJ41:TBN41 TLF41:TLJ41 TVB41:TVF41 UEX41:UFB41 UOT41:UOX41 UYP41:UYT41 VIL41:VIP41 VSH41:VSL41 WCD41:WCH41 WLZ41:WMD41 WVV41:WVZ41 N65577:R65577 JJ65577:JN65577 TF65577:TJ65577 ADB65577:ADF65577 AMX65577:ANB65577 AWT65577:AWX65577 BGP65577:BGT65577 BQL65577:BQP65577 CAH65577:CAL65577 CKD65577:CKH65577 CTZ65577:CUD65577 DDV65577:DDZ65577 DNR65577:DNV65577 DXN65577:DXR65577 EHJ65577:EHN65577 ERF65577:ERJ65577 FBB65577:FBF65577 FKX65577:FLB65577 FUT65577:FUX65577 GEP65577:GET65577 GOL65577:GOP65577 GYH65577:GYL65577 HID65577:HIH65577 HRZ65577:HSD65577 IBV65577:IBZ65577 ILR65577:ILV65577 IVN65577:IVR65577 JFJ65577:JFN65577 JPF65577:JPJ65577 JZB65577:JZF65577 KIX65577:KJB65577 KST65577:KSX65577 LCP65577:LCT65577 LML65577:LMP65577 LWH65577:LWL65577 MGD65577:MGH65577 MPZ65577:MQD65577 MZV65577:MZZ65577 NJR65577:NJV65577 NTN65577:NTR65577 ODJ65577:ODN65577 ONF65577:ONJ65577 OXB65577:OXF65577 PGX65577:PHB65577 PQT65577:PQX65577 QAP65577:QAT65577 QKL65577:QKP65577 QUH65577:QUL65577 RED65577:REH65577 RNZ65577:ROD65577 RXV65577:RXZ65577 SHR65577:SHV65577 SRN65577:SRR65577 TBJ65577:TBN65577 TLF65577:TLJ65577 TVB65577:TVF65577 UEX65577:UFB65577 UOT65577:UOX65577 UYP65577:UYT65577 VIL65577:VIP65577 VSH65577:VSL65577 WCD65577:WCH65577 WLZ65577:WMD65577 WVV65577:WVZ65577 N131113:R131113 JJ131113:JN131113 TF131113:TJ131113 ADB131113:ADF131113 AMX131113:ANB131113 AWT131113:AWX131113 BGP131113:BGT131113 BQL131113:BQP131113 CAH131113:CAL131113 CKD131113:CKH131113 CTZ131113:CUD131113 DDV131113:DDZ131113 DNR131113:DNV131113 DXN131113:DXR131113 EHJ131113:EHN131113 ERF131113:ERJ131113 FBB131113:FBF131113 FKX131113:FLB131113 FUT131113:FUX131113 GEP131113:GET131113 GOL131113:GOP131113 GYH131113:GYL131113 HID131113:HIH131113 HRZ131113:HSD131113 IBV131113:IBZ131113 ILR131113:ILV131113 IVN131113:IVR131113 JFJ131113:JFN131113 JPF131113:JPJ131113 JZB131113:JZF131113 KIX131113:KJB131113 KST131113:KSX131113 LCP131113:LCT131113 LML131113:LMP131113 LWH131113:LWL131113 MGD131113:MGH131113 MPZ131113:MQD131113 MZV131113:MZZ131113 NJR131113:NJV131113 NTN131113:NTR131113 ODJ131113:ODN131113 ONF131113:ONJ131113 OXB131113:OXF131113 PGX131113:PHB131113 PQT131113:PQX131113 QAP131113:QAT131113 QKL131113:QKP131113 QUH131113:QUL131113 RED131113:REH131113 RNZ131113:ROD131113 RXV131113:RXZ131113 SHR131113:SHV131113 SRN131113:SRR131113 TBJ131113:TBN131113 TLF131113:TLJ131113 TVB131113:TVF131113 UEX131113:UFB131113 UOT131113:UOX131113 UYP131113:UYT131113 VIL131113:VIP131113 VSH131113:VSL131113 WCD131113:WCH131113 WLZ131113:WMD131113 WVV131113:WVZ131113 N196649:R196649 JJ196649:JN196649 TF196649:TJ196649 ADB196649:ADF196649 AMX196649:ANB196649 AWT196649:AWX196649 BGP196649:BGT196649 BQL196649:BQP196649 CAH196649:CAL196649 CKD196649:CKH196649 CTZ196649:CUD196649 DDV196649:DDZ196649 DNR196649:DNV196649 DXN196649:DXR196649 EHJ196649:EHN196649 ERF196649:ERJ196649 FBB196649:FBF196649 FKX196649:FLB196649 FUT196649:FUX196649 GEP196649:GET196649 GOL196649:GOP196649 GYH196649:GYL196649 HID196649:HIH196649 HRZ196649:HSD196649 IBV196649:IBZ196649 ILR196649:ILV196649 IVN196649:IVR196649 JFJ196649:JFN196649 JPF196649:JPJ196649 JZB196649:JZF196649 KIX196649:KJB196649 KST196649:KSX196649 LCP196649:LCT196649 LML196649:LMP196649 LWH196649:LWL196649 MGD196649:MGH196649 MPZ196649:MQD196649 MZV196649:MZZ196649 NJR196649:NJV196649 NTN196649:NTR196649 ODJ196649:ODN196649 ONF196649:ONJ196649 OXB196649:OXF196649 PGX196649:PHB196649 PQT196649:PQX196649 QAP196649:QAT196649 QKL196649:QKP196649 QUH196649:QUL196649 RED196649:REH196649 RNZ196649:ROD196649 RXV196649:RXZ196649 SHR196649:SHV196649 SRN196649:SRR196649 TBJ196649:TBN196649 TLF196649:TLJ196649 TVB196649:TVF196649 UEX196649:UFB196649 UOT196649:UOX196649 UYP196649:UYT196649 VIL196649:VIP196649 VSH196649:VSL196649 WCD196649:WCH196649 WLZ196649:WMD196649 WVV196649:WVZ196649 N262185:R262185 JJ262185:JN262185 TF262185:TJ262185 ADB262185:ADF262185 AMX262185:ANB262185 AWT262185:AWX262185 BGP262185:BGT262185 BQL262185:BQP262185 CAH262185:CAL262185 CKD262185:CKH262185 CTZ262185:CUD262185 DDV262185:DDZ262185 DNR262185:DNV262185 DXN262185:DXR262185 EHJ262185:EHN262185 ERF262185:ERJ262185 FBB262185:FBF262185 FKX262185:FLB262185 FUT262185:FUX262185 GEP262185:GET262185 GOL262185:GOP262185 GYH262185:GYL262185 HID262185:HIH262185 HRZ262185:HSD262185 IBV262185:IBZ262185 ILR262185:ILV262185 IVN262185:IVR262185 JFJ262185:JFN262185 JPF262185:JPJ262185 JZB262185:JZF262185 KIX262185:KJB262185 KST262185:KSX262185 LCP262185:LCT262185 LML262185:LMP262185 LWH262185:LWL262185 MGD262185:MGH262185 MPZ262185:MQD262185 MZV262185:MZZ262185 NJR262185:NJV262185 NTN262185:NTR262185 ODJ262185:ODN262185 ONF262185:ONJ262185 OXB262185:OXF262185 PGX262185:PHB262185 PQT262185:PQX262185 QAP262185:QAT262185 QKL262185:QKP262185 QUH262185:QUL262185 RED262185:REH262185 RNZ262185:ROD262185 RXV262185:RXZ262185 SHR262185:SHV262185 SRN262185:SRR262185 TBJ262185:TBN262185 TLF262185:TLJ262185 TVB262185:TVF262185 UEX262185:UFB262185 UOT262185:UOX262185 UYP262185:UYT262185 VIL262185:VIP262185 VSH262185:VSL262185 WCD262185:WCH262185 WLZ262185:WMD262185 WVV262185:WVZ262185 N327721:R327721 JJ327721:JN327721 TF327721:TJ327721 ADB327721:ADF327721 AMX327721:ANB327721 AWT327721:AWX327721 BGP327721:BGT327721 BQL327721:BQP327721 CAH327721:CAL327721 CKD327721:CKH327721 CTZ327721:CUD327721 DDV327721:DDZ327721 DNR327721:DNV327721 DXN327721:DXR327721 EHJ327721:EHN327721 ERF327721:ERJ327721 FBB327721:FBF327721 FKX327721:FLB327721 FUT327721:FUX327721 GEP327721:GET327721 GOL327721:GOP327721 GYH327721:GYL327721 HID327721:HIH327721 HRZ327721:HSD327721 IBV327721:IBZ327721 ILR327721:ILV327721 IVN327721:IVR327721 JFJ327721:JFN327721 JPF327721:JPJ327721 JZB327721:JZF327721 KIX327721:KJB327721 KST327721:KSX327721 LCP327721:LCT327721 LML327721:LMP327721 LWH327721:LWL327721 MGD327721:MGH327721 MPZ327721:MQD327721 MZV327721:MZZ327721 NJR327721:NJV327721 NTN327721:NTR327721 ODJ327721:ODN327721 ONF327721:ONJ327721 OXB327721:OXF327721 PGX327721:PHB327721 PQT327721:PQX327721 QAP327721:QAT327721 QKL327721:QKP327721 QUH327721:QUL327721 RED327721:REH327721 RNZ327721:ROD327721 RXV327721:RXZ327721 SHR327721:SHV327721 SRN327721:SRR327721 TBJ327721:TBN327721 TLF327721:TLJ327721 TVB327721:TVF327721 UEX327721:UFB327721 UOT327721:UOX327721 UYP327721:UYT327721 VIL327721:VIP327721 VSH327721:VSL327721 WCD327721:WCH327721 WLZ327721:WMD327721 WVV327721:WVZ327721 N393257:R393257 JJ393257:JN393257 TF393257:TJ393257 ADB393257:ADF393257 AMX393257:ANB393257 AWT393257:AWX393257 BGP393257:BGT393257 BQL393257:BQP393257 CAH393257:CAL393257 CKD393257:CKH393257 CTZ393257:CUD393257 DDV393257:DDZ393257 DNR393257:DNV393257 DXN393257:DXR393257 EHJ393257:EHN393257 ERF393257:ERJ393257 FBB393257:FBF393257 FKX393257:FLB393257 FUT393257:FUX393257 GEP393257:GET393257 GOL393257:GOP393257 GYH393257:GYL393257 HID393257:HIH393257 HRZ393257:HSD393257 IBV393257:IBZ393257 ILR393257:ILV393257 IVN393257:IVR393257 JFJ393257:JFN393257 JPF393257:JPJ393257 JZB393257:JZF393257 KIX393257:KJB393257 KST393257:KSX393257 LCP393257:LCT393257 LML393257:LMP393257 LWH393257:LWL393257 MGD393257:MGH393257 MPZ393257:MQD393257 MZV393257:MZZ393257 NJR393257:NJV393257 NTN393257:NTR393257 ODJ393257:ODN393257 ONF393257:ONJ393257 OXB393257:OXF393257 PGX393257:PHB393257 PQT393257:PQX393257 QAP393257:QAT393257 QKL393257:QKP393257 QUH393257:QUL393257 RED393257:REH393257 RNZ393257:ROD393257 RXV393257:RXZ393257 SHR393257:SHV393257 SRN393257:SRR393257 TBJ393257:TBN393257 TLF393257:TLJ393257 TVB393257:TVF393257 UEX393257:UFB393257 UOT393257:UOX393257 UYP393257:UYT393257 VIL393257:VIP393257 VSH393257:VSL393257 WCD393257:WCH393257 WLZ393257:WMD393257 WVV393257:WVZ393257 N458793:R458793 JJ458793:JN458793 TF458793:TJ458793 ADB458793:ADF458793 AMX458793:ANB458793 AWT458793:AWX458793 BGP458793:BGT458793 BQL458793:BQP458793 CAH458793:CAL458793 CKD458793:CKH458793 CTZ458793:CUD458793 DDV458793:DDZ458793 DNR458793:DNV458793 DXN458793:DXR458793 EHJ458793:EHN458793 ERF458793:ERJ458793 FBB458793:FBF458793 FKX458793:FLB458793 FUT458793:FUX458793 GEP458793:GET458793 GOL458793:GOP458793 GYH458793:GYL458793 HID458793:HIH458793 HRZ458793:HSD458793 IBV458793:IBZ458793 ILR458793:ILV458793 IVN458793:IVR458793 JFJ458793:JFN458793 JPF458793:JPJ458793 JZB458793:JZF458793 KIX458793:KJB458793 KST458793:KSX458793 LCP458793:LCT458793 LML458793:LMP458793 LWH458793:LWL458793 MGD458793:MGH458793 MPZ458793:MQD458793 MZV458793:MZZ458793 NJR458793:NJV458793 NTN458793:NTR458793 ODJ458793:ODN458793 ONF458793:ONJ458793 OXB458793:OXF458793 PGX458793:PHB458793 PQT458793:PQX458793 QAP458793:QAT458793 QKL458793:QKP458793 QUH458793:QUL458793 RED458793:REH458793 RNZ458793:ROD458793 RXV458793:RXZ458793 SHR458793:SHV458793 SRN458793:SRR458793 TBJ458793:TBN458793 TLF458793:TLJ458793 TVB458793:TVF458793 UEX458793:UFB458793 UOT458793:UOX458793 UYP458793:UYT458793 VIL458793:VIP458793 VSH458793:VSL458793 WCD458793:WCH458793 WLZ458793:WMD458793 WVV458793:WVZ458793 N524329:R524329 JJ524329:JN524329 TF524329:TJ524329 ADB524329:ADF524329 AMX524329:ANB524329 AWT524329:AWX524329 BGP524329:BGT524329 BQL524329:BQP524329 CAH524329:CAL524329 CKD524329:CKH524329 CTZ524329:CUD524329 DDV524329:DDZ524329 DNR524329:DNV524329 DXN524329:DXR524329 EHJ524329:EHN524329 ERF524329:ERJ524329 FBB524329:FBF524329 FKX524329:FLB524329 FUT524329:FUX524329 GEP524329:GET524329 GOL524329:GOP524329 GYH524329:GYL524329 HID524329:HIH524329 HRZ524329:HSD524329 IBV524329:IBZ524329 ILR524329:ILV524329 IVN524329:IVR524329 JFJ524329:JFN524329 JPF524329:JPJ524329 JZB524329:JZF524329 KIX524329:KJB524329 KST524329:KSX524329 LCP524329:LCT524329 LML524329:LMP524329 LWH524329:LWL524329 MGD524329:MGH524329 MPZ524329:MQD524329 MZV524329:MZZ524329 NJR524329:NJV524329 NTN524329:NTR524329 ODJ524329:ODN524329 ONF524329:ONJ524329 OXB524329:OXF524329 PGX524329:PHB524329 PQT524329:PQX524329 QAP524329:QAT524329 QKL524329:QKP524329 QUH524329:QUL524329 RED524329:REH524329 RNZ524329:ROD524329 RXV524329:RXZ524329 SHR524329:SHV524329 SRN524329:SRR524329 TBJ524329:TBN524329 TLF524329:TLJ524329 TVB524329:TVF524329 UEX524329:UFB524329 UOT524329:UOX524329 UYP524329:UYT524329 VIL524329:VIP524329 VSH524329:VSL524329 WCD524329:WCH524329 WLZ524329:WMD524329 WVV524329:WVZ524329 N589865:R589865 JJ589865:JN589865 TF589865:TJ589865 ADB589865:ADF589865 AMX589865:ANB589865 AWT589865:AWX589865 BGP589865:BGT589865 BQL589865:BQP589865 CAH589865:CAL589865 CKD589865:CKH589865 CTZ589865:CUD589865 DDV589865:DDZ589865 DNR589865:DNV589865 DXN589865:DXR589865 EHJ589865:EHN589865 ERF589865:ERJ589865 FBB589865:FBF589865 FKX589865:FLB589865 FUT589865:FUX589865 GEP589865:GET589865 GOL589865:GOP589865 GYH589865:GYL589865 HID589865:HIH589865 HRZ589865:HSD589865 IBV589865:IBZ589865 ILR589865:ILV589865 IVN589865:IVR589865 JFJ589865:JFN589865 JPF589865:JPJ589865 JZB589865:JZF589865 KIX589865:KJB589865 KST589865:KSX589865 LCP589865:LCT589865 LML589865:LMP589865 LWH589865:LWL589865 MGD589865:MGH589865 MPZ589865:MQD589865 MZV589865:MZZ589865 NJR589865:NJV589865 NTN589865:NTR589865 ODJ589865:ODN589865 ONF589865:ONJ589865 OXB589865:OXF589865 PGX589865:PHB589865 PQT589865:PQX589865 QAP589865:QAT589865 QKL589865:QKP589865 QUH589865:QUL589865 RED589865:REH589865 RNZ589865:ROD589865 RXV589865:RXZ589865 SHR589865:SHV589865 SRN589865:SRR589865 TBJ589865:TBN589865 TLF589865:TLJ589865 TVB589865:TVF589865 UEX589865:UFB589865 UOT589865:UOX589865 UYP589865:UYT589865 VIL589865:VIP589865 VSH589865:VSL589865 WCD589865:WCH589865 WLZ589865:WMD589865 WVV589865:WVZ589865 N655401:R655401 JJ655401:JN655401 TF655401:TJ655401 ADB655401:ADF655401 AMX655401:ANB655401 AWT655401:AWX655401 BGP655401:BGT655401 BQL655401:BQP655401 CAH655401:CAL655401 CKD655401:CKH655401 CTZ655401:CUD655401 DDV655401:DDZ655401 DNR655401:DNV655401 DXN655401:DXR655401 EHJ655401:EHN655401 ERF655401:ERJ655401 FBB655401:FBF655401 FKX655401:FLB655401 FUT655401:FUX655401 GEP655401:GET655401 GOL655401:GOP655401 GYH655401:GYL655401 HID655401:HIH655401 HRZ655401:HSD655401 IBV655401:IBZ655401 ILR655401:ILV655401 IVN655401:IVR655401 JFJ655401:JFN655401 JPF655401:JPJ655401 JZB655401:JZF655401 KIX655401:KJB655401 KST655401:KSX655401 LCP655401:LCT655401 LML655401:LMP655401 LWH655401:LWL655401 MGD655401:MGH655401 MPZ655401:MQD655401 MZV655401:MZZ655401 NJR655401:NJV655401 NTN655401:NTR655401 ODJ655401:ODN655401 ONF655401:ONJ655401 OXB655401:OXF655401 PGX655401:PHB655401 PQT655401:PQX655401 QAP655401:QAT655401 QKL655401:QKP655401 QUH655401:QUL655401 RED655401:REH655401 RNZ655401:ROD655401 RXV655401:RXZ655401 SHR655401:SHV655401 SRN655401:SRR655401 TBJ655401:TBN655401 TLF655401:TLJ655401 TVB655401:TVF655401 UEX655401:UFB655401 UOT655401:UOX655401 UYP655401:UYT655401 VIL655401:VIP655401 VSH655401:VSL655401 WCD655401:WCH655401 WLZ655401:WMD655401 WVV655401:WVZ655401 N720937:R720937 JJ720937:JN720937 TF720937:TJ720937 ADB720937:ADF720937 AMX720937:ANB720937 AWT720937:AWX720937 BGP720937:BGT720937 BQL720937:BQP720937 CAH720937:CAL720937 CKD720937:CKH720937 CTZ720937:CUD720937 DDV720937:DDZ720937 DNR720937:DNV720937 DXN720937:DXR720937 EHJ720937:EHN720937 ERF720937:ERJ720937 FBB720937:FBF720937 FKX720937:FLB720937 FUT720937:FUX720937 GEP720937:GET720937 GOL720937:GOP720937 GYH720937:GYL720937 HID720937:HIH720937 HRZ720937:HSD720937 IBV720937:IBZ720937 ILR720937:ILV720937 IVN720937:IVR720937 JFJ720937:JFN720937 JPF720937:JPJ720937 JZB720937:JZF720937 KIX720937:KJB720937 KST720937:KSX720937 LCP720937:LCT720937 LML720937:LMP720937 LWH720937:LWL720937 MGD720937:MGH720937 MPZ720937:MQD720937 MZV720937:MZZ720937 NJR720937:NJV720937 NTN720937:NTR720937 ODJ720937:ODN720937 ONF720937:ONJ720937 OXB720937:OXF720937 PGX720937:PHB720937 PQT720937:PQX720937 QAP720937:QAT720937 QKL720937:QKP720937 QUH720937:QUL720937 RED720937:REH720937 RNZ720937:ROD720937 RXV720937:RXZ720937 SHR720937:SHV720937 SRN720937:SRR720937 TBJ720937:TBN720937 TLF720937:TLJ720937 TVB720937:TVF720937 UEX720937:UFB720937 UOT720937:UOX720937 UYP720937:UYT720937 VIL720937:VIP720937 VSH720937:VSL720937 WCD720937:WCH720937 WLZ720937:WMD720937 WVV720937:WVZ720937 N786473:R786473 JJ786473:JN786473 TF786473:TJ786473 ADB786473:ADF786473 AMX786473:ANB786473 AWT786473:AWX786473 BGP786473:BGT786473 BQL786473:BQP786473 CAH786473:CAL786473 CKD786473:CKH786473 CTZ786473:CUD786473 DDV786473:DDZ786473 DNR786473:DNV786473 DXN786473:DXR786473 EHJ786473:EHN786473 ERF786473:ERJ786473 FBB786473:FBF786473 FKX786473:FLB786473 FUT786473:FUX786473 GEP786473:GET786473 GOL786473:GOP786473 GYH786473:GYL786473 HID786473:HIH786473 HRZ786473:HSD786473 IBV786473:IBZ786473 ILR786473:ILV786473 IVN786473:IVR786473 JFJ786473:JFN786473 JPF786473:JPJ786473 JZB786473:JZF786473 KIX786473:KJB786473 KST786473:KSX786473 LCP786473:LCT786473 LML786473:LMP786473 LWH786473:LWL786473 MGD786473:MGH786473 MPZ786473:MQD786473 MZV786473:MZZ786473 NJR786473:NJV786473 NTN786473:NTR786473 ODJ786473:ODN786473 ONF786473:ONJ786473 OXB786473:OXF786473 PGX786473:PHB786473 PQT786473:PQX786473 QAP786473:QAT786473 QKL786473:QKP786473 QUH786473:QUL786473 RED786473:REH786473 RNZ786473:ROD786473 RXV786473:RXZ786473 SHR786473:SHV786473 SRN786473:SRR786473 TBJ786473:TBN786473 TLF786473:TLJ786473 TVB786473:TVF786473 UEX786473:UFB786473 UOT786473:UOX786473 UYP786473:UYT786473 VIL786473:VIP786473 VSH786473:VSL786473 WCD786473:WCH786473 WLZ786473:WMD786473 WVV786473:WVZ786473 N852009:R852009 JJ852009:JN852009 TF852009:TJ852009 ADB852009:ADF852009 AMX852009:ANB852009 AWT852009:AWX852009 BGP852009:BGT852009 BQL852009:BQP852009 CAH852009:CAL852009 CKD852009:CKH852009 CTZ852009:CUD852009 DDV852009:DDZ852009 DNR852009:DNV852009 DXN852009:DXR852009 EHJ852009:EHN852009 ERF852009:ERJ852009 FBB852009:FBF852009 FKX852009:FLB852009 FUT852009:FUX852009 GEP852009:GET852009 GOL852009:GOP852009 GYH852009:GYL852009 HID852009:HIH852009 HRZ852009:HSD852009 IBV852009:IBZ852009 ILR852009:ILV852009 IVN852009:IVR852009 JFJ852009:JFN852009 JPF852009:JPJ852009 JZB852009:JZF852009 KIX852009:KJB852009 KST852009:KSX852009 LCP852009:LCT852009 LML852009:LMP852009 LWH852009:LWL852009 MGD852009:MGH852009 MPZ852009:MQD852009 MZV852009:MZZ852009 NJR852009:NJV852009 NTN852009:NTR852009 ODJ852009:ODN852009 ONF852009:ONJ852009 OXB852009:OXF852009 PGX852009:PHB852009 PQT852009:PQX852009 QAP852009:QAT852009 QKL852009:QKP852009 QUH852009:QUL852009 RED852009:REH852009 RNZ852009:ROD852009 RXV852009:RXZ852009 SHR852009:SHV852009 SRN852009:SRR852009 TBJ852009:TBN852009 TLF852009:TLJ852009 TVB852009:TVF852009 UEX852009:UFB852009 UOT852009:UOX852009 UYP852009:UYT852009 VIL852009:VIP852009 VSH852009:VSL852009 WCD852009:WCH852009 WLZ852009:WMD852009 WVV852009:WVZ852009 N917545:R917545 JJ917545:JN917545 TF917545:TJ917545 ADB917545:ADF917545 AMX917545:ANB917545 AWT917545:AWX917545 BGP917545:BGT917545 BQL917545:BQP917545 CAH917545:CAL917545 CKD917545:CKH917545 CTZ917545:CUD917545 DDV917545:DDZ917545 DNR917545:DNV917545 DXN917545:DXR917545 EHJ917545:EHN917545 ERF917545:ERJ917545 FBB917545:FBF917545 FKX917545:FLB917545 FUT917545:FUX917545 GEP917545:GET917545 GOL917545:GOP917545 GYH917545:GYL917545 HID917545:HIH917545 HRZ917545:HSD917545 IBV917545:IBZ917545 ILR917545:ILV917545 IVN917545:IVR917545 JFJ917545:JFN917545 JPF917545:JPJ917545 JZB917545:JZF917545 KIX917545:KJB917545 KST917545:KSX917545 LCP917545:LCT917545 LML917545:LMP917545 LWH917545:LWL917545 MGD917545:MGH917545 MPZ917545:MQD917545 MZV917545:MZZ917545 NJR917545:NJV917545 NTN917545:NTR917545 ODJ917545:ODN917545 ONF917545:ONJ917545 OXB917545:OXF917545 PGX917545:PHB917545 PQT917545:PQX917545 QAP917545:QAT917545 QKL917545:QKP917545 QUH917545:QUL917545 RED917545:REH917545 RNZ917545:ROD917545 RXV917545:RXZ917545 SHR917545:SHV917545 SRN917545:SRR917545 TBJ917545:TBN917545 TLF917545:TLJ917545 TVB917545:TVF917545 UEX917545:UFB917545 UOT917545:UOX917545 UYP917545:UYT917545 VIL917545:VIP917545 VSH917545:VSL917545 WCD917545:WCH917545 WLZ917545:WMD917545 WVV917545:WVZ917545 N983081:R983081 JJ983081:JN983081 TF983081:TJ983081 ADB983081:ADF983081 AMX983081:ANB983081 AWT983081:AWX983081 BGP983081:BGT983081 BQL983081:BQP983081 CAH983081:CAL983081 CKD983081:CKH983081 CTZ983081:CUD983081 DDV983081:DDZ983081 DNR983081:DNV983081 DXN983081:DXR983081 EHJ983081:EHN983081 ERF983081:ERJ983081 FBB983081:FBF983081 FKX983081:FLB983081 FUT983081:FUX983081 GEP983081:GET983081 GOL983081:GOP983081 GYH983081:GYL983081 HID983081:HIH983081 HRZ983081:HSD983081 IBV983081:IBZ983081 ILR983081:ILV983081 IVN983081:IVR983081 JFJ983081:JFN983081 JPF983081:JPJ983081 JZB983081:JZF983081 KIX983081:KJB983081 KST983081:KSX983081 LCP983081:LCT983081 LML983081:LMP983081 LWH983081:LWL983081 MGD983081:MGH983081 MPZ983081:MQD983081 MZV983081:MZZ983081 NJR983081:NJV983081 NTN983081:NTR983081 ODJ983081:ODN983081 ONF983081:ONJ983081 OXB983081:OXF983081 PGX983081:PHB983081 PQT983081:PQX983081 QAP983081:QAT983081 QKL983081:QKP983081 QUH983081:QUL983081 RED983081:REH983081 RNZ983081:ROD983081 RXV983081:RXZ983081 SHR983081:SHV983081 SRN983081:SRR983081 TBJ983081:TBN983081 TLF983081:TLJ983081 TVB983081:TVF983081 UEX983081:UFB983081 UOT983081:UOX983081 UYP983081:UYT983081 VIL983081:VIP983081 VSH983081:VSL983081 WCD983081:WCH983081 WLZ983081:WMD983081 WVV983081:WVZ983081" xr:uid="{00000000-0002-0000-0D00-000000000000}">
      <formula1>1</formula1>
      <formula2>180</formula2>
    </dataValidation>
    <dataValidation type="whole" allowBlank="1" showInputMessage="1" showErrorMessage="1" sqref="WVV983077:WVZ983079 JJ37:JN39 TF37:TJ39 ADB37:ADF39 AMX37:ANB39 AWT37:AWX39 BGP37:BGT39 BQL37:BQP39 CAH37:CAL39 CKD37:CKH39 CTZ37:CUD39 DDV37:DDZ39 DNR37:DNV39 DXN37:DXR39 EHJ37:EHN39 ERF37:ERJ39 FBB37:FBF39 FKX37:FLB39 FUT37:FUX39 GEP37:GET39 GOL37:GOP39 GYH37:GYL39 HID37:HIH39 HRZ37:HSD39 IBV37:IBZ39 ILR37:ILV39 IVN37:IVR39 JFJ37:JFN39 JPF37:JPJ39 JZB37:JZF39 KIX37:KJB39 KST37:KSX39 LCP37:LCT39 LML37:LMP39 LWH37:LWL39 MGD37:MGH39 MPZ37:MQD39 MZV37:MZZ39 NJR37:NJV39 NTN37:NTR39 ODJ37:ODN39 ONF37:ONJ39 OXB37:OXF39 PGX37:PHB39 PQT37:PQX39 QAP37:QAT39 QKL37:QKP39 QUH37:QUL39 RED37:REH39 RNZ37:ROD39 RXV37:RXZ39 SHR37:SHV39 SRN37:SRR39 TBJ37:TBN39 TLF37:TLJ39 TVB37:TVF39 UEX37:UFB39 UOT37:UOX39 UYP37:UYT39 VIL37:VIP39 VSH37:VSL39 WCD37:WCH39 WLZ37:WMD39 WVV37:WVZ39 N65573:R65575 JJ65573:JN65575 TF65573:TJ65575 ADB65573:ADF65575 AMX65573:ANB65575 AWT65573:AWX65575 BGP65573:BGT65575 BQL65573:BQP65575 CAH65573:CAL65575 CKD65573:CKH65575 CTZ65573:CUD65575 DDV65573:DDZ65575 DNR65573:DNV65575 DXN65573:DXR65575 EHJ65573:EHN65575 ERF65573:ERJ65575 FBB65573:FBF65575 FKX65573:FLB65575 FUT65573:FUX65575 GEP65573:GET65575 GOL65573:GOP65575 GYH65573:GYL65575 HID65573:HIH65575 HRZ65573:HSD65575 IBV65573:IBZ65575 ILR65573:ILV65575 IVN65573:IVR65575 JFJ65573:JFN65575 JPF65573:JPJ65575 JZB65573:JZF65575 KIX65573:KJB65575 KST65573:KSX65575 LCP65573:LCT65575 LML65573:LMP65575 LWH65573:LWL65575 MGD65573:MGH65575 MPZ65573:MQD65575 MZV65573:MZZ65575 NJR65573:NJV65575 NTN65573:NTR65575 ODJ65573:ODN65575 ONF65573:ONJ65575 OXB65573:OXF65575 PGX65573:PHB65575 PQT65573:PQX65575 QAP65573:QAT65575 QKL65573:QKP65575 QUH65573:QUL65575 RED65573:REH65575 RNZ65573:ROD65575 RXV65573:RXZ65575 SHR65573:SHV65575 SRN65573:SRR65575 TBJ65573:TBN65575 TLF65573:TLJ65575 TVB65573:TVF65575 UEX65573:UFB65575 UOT65573:UOX65575 UYP65573:UYT65575 VIL65573:VIP65575 VSH65573:VSL65575 WCD65573:WCH65575 WLZ65573:WMD65575 WVV65573:WVZ65575 N131109:R131111 JJ131109:JN131111 TF131109:TJ131111 ADB131109:ADF131111 AMX131109:ANB131111 AWT131109:AWX131111 BGP131109:BGT131111 BQL131109:BQP131111 CAH131109:CAL131111 CKD131109:CKH131111 CTZ131109:CUD131111 DDV131109:DDZ131111 DNR131109:DNV131111 DXN131109:DXR131111 EHJ131109:EHN131111 ERF131109:ERJ131111 FBB131109:FBF131111 FKX131109:FLB131111 FUT131109:FUX131111 GEP131109:GET131111 GOL131109:GOP131111 GYH131109:GYL131111 HID131109:HIH131111 HRZ131109:HSD131111 IBV131109:IBZ131111 ILR131109:ILV131111 IVN131109:IVR131111 JFJ131109:JFN131111 JPF131109:JPJ131111 JZB131109:JZF131111 KIX131109:KJB131111 KST131109:KSX131111 LCP131109:LCT131111 LML131109:LMP131111 LWH131109:LWL131111 MGD131109:MGH131111 MPZ131109:MQD131111 MZV131109:MZZ131111 NJR131109:NJV131111 NTN131109:NTR131111 ODJ131109:ODN131111 ONF131109:ONJ131111 OXB131109:OXF131111 PGX131109:PHB131111 PQT131109:PQX131111 QAP131109:QAT131111 QKL131109:QKP131111 QUH131109:QUL131111 RED131109:REH131111 RNZ131109:ROD131111 RXV131109:RXZ131111 SHR131109:SHV131111 SRN131109:SRR131111 TBJ131109:TBN131111 TLF131109:TLJ131111 TVB131109:TVF131111 UEX131109:UFB131111 UOT131109:UOX131111 UYP131109:UYT131111 VIL131109:VIP131111 VSH131109:VSL131111 WCD131109:WCH131111 WLZ131109:WMD131111 WVV131109:WVZ131111 N196645:R196647 JJ196645:JN196647 TF196645:TJ196647 ADB196645:ADF196647 AMX196645:ANB196647 AWT196645:AWX196647 BGP196645:BGT196647 BQL196645:BQP196647 CAH196645:CAL196647 CKD196645:CKH196647 CTZ196645:CUD196647 DDV196645:DDZ196647 DNR196645:DNV196647 DXN196645:DXR196647 EHJ196645:EHN196647 ERF196645:ERJ196647 FBB196645:FBF196647 FKX196645:FLB196647 FUT196645:FUX196647 GEP196645:GET196647 GOL196645:GOP196647 GYH196645:GYL196647 HID196645:HIH196647 HRZ196645:HSD196647 IBV196645:IBZ196647 ILR196645:ILV196647 IVN196645:IVR196647 JFJ196645:JFN196647 JPF196645:JPJ196647 JZB196645:JZF196647 KIX196645:KJB196647 KST196645:KSX196647 LCP196645:LCT196647 LML196645:LMP196647 LWH196645:LWL196647 MGD196645:MGH196647 MPZ196645:MQD196647 MZV196645:MZZ196647 NJR196645:NJV196647 NTN196645:NTR196647 ODJ196645:ODN196647 ONF196645:ONJ196647 OXB196645:OXF196647 PGX196645:PHB196647 PQT196645:PQX196647 QAP196645:QAT196647 QKL196645:QKP196647 QUH196645:QUL196647 RED196645:REH196647 RNZ196645:ROD196647 RXV196645:RXZ196647 SHR196645:SHV196647 SRN196645:SRR196647 TBJ196645:TBN196647 TLF196645:TLJ196647 TVB196645:TVF196647 UEX196645:UFB196647 UOT196645:UOX196647 UYP196645:UYT196647 VIL196645:VIP196647 VSH196645:VSL196647 WCD196645:WCH196647 WLZ196645:WMD196647 WVV196645:WVZ196647 N262181:R262183 JJ262181:JN262183 TF262181:TJ262183 ADB262181:ADF262183 AMX262181:ANB262183 AWT262181:AWX262183 BGP262181:BGT262183 BQL262181:BQP262183 CAH262181:CAL262183 CKD262181:CKH262183 CTZ262181:CUD262183 DDV262181:DDZ262183 DNR262181:DNV262183 DXN262181:DXR262183 EHJ262181:EHN262183 ERF262181:ERJ262183 FBB262181:FBF262183 FKX262181:FLB262183 FUT262181:FUX262183 GEP262181:GET262183 GOL262181:GOP262183 GYH262181:GYL262183 HID262181:HIH262183 HRZ262181:HSD262183 IBV262181:IBZ262183 ILR262181:ILV262183 IVN262181:IVR262183 JFJ262181:JFN262183 JPF262181:JPJ262183 JZB262181:JZF262183 KIX262181:KJB262183 KST262181:KSX262183 LCP262181:LCT262183 LML262181:LMP262183 LWH262181:LWL262183 MGD262181:MGH262183 MPZ262181:MQD262183 MZV262181:MZZ262183 NJR262181:NJV262183 NTN262181:NTR262183 ODJ262181:ODN262183 ONF262181:ONJ262183 OXB262181:OXF262183 PGX262181:PHB262183 PQT262181:PQX262183 QAP262181:QAT262183 QKL262181:QKP262183 QUH262181:QUL262183 RED262181:REH262183 RNZ262181:ROD262183 RXV262181:RXZ262183 SHR262181:SHV262183 SRN262181:SRR262183 TBJ262181:TBN262183 TLF262181:TLJ262183 TVB262181:TVF262183 UEX262181:UFB262183 UOT262181:UOX262183 UYP262181:UYT262183 VIL262181:VIP262183 VSH262181:VSL262183 WCD262181:WCH262183 WLZ262181:WMD262183 WVV262181:WVZ262183 N327717:R327719 JJ327717:JN327719 TF327717:TJ327719 ADB327717:ADF327719 AMX327717:ANB327719 AWT327717:AWX327719 BGP327717:BGT327719 BQL327717:BQP327719 CAH327717:CAL327719 CKD327717:CKH327719 CTZ327717:CUD327719 DDV327717:DDZ327719 DNR327717:DNV327719 DXN327717:DXR327719 EHJ327717:EHN327719 ERF327717:ERJ327719 FBB327717:FBF327719 FKX327717:FLB327719 FUT327717:FUX327719 GEP327717:GET327719 GOL327717:GOP327719 GYH327717:GYL327719 HID327717:HIH327719 HRZ327717:HSD327719 IBV327717:IBZ327719 ILR327717:ILV327719 IVN327717:IVR327719 JFJ327717:JFN327719 JPF327717:JPJ327719 JZB327717:JZF327719 KIX327717:KJB327719 KST327717:KSX327719 LCP327717:LCT327719 LML327717:LMP327719 LWH327717:LWL327719 MGD327717:MGH327719 MPZ327717:MQD327719 MZV327717:MZZ327719 NJR327717:NJV327719 NTN327717:NTR327719 ODJ327717:ODN327719 ONF327717:ONJ327719 OXB327717:OXF327719 PGX327717:PHB327719 PQT327717:PQX327719 QAP327717:QAT327719 QKL327717:QKP327719 QUH327717:QUL327719 RED327717:REH327719 RNZ327717:ROD327719 RXV327717:RXZ327719 SHR327717:SHV327719 SRN327717:SRR327719 TBJ327717:TBN327719 TLF327717:TLJ327719 TVB327717:TVF327719 UEX327717:UFB327719 UOT327717:UOX327719 UYP327717:UYT327719 VIL327717:VIP327719 VSH327717:VSL327719 WCD327717:WCH327719 WLZ327717:WMD327719 WVV327717:WVZ327719 N393253:R393255 JJ393253:JN393255 TF393253:TJ393255 ADB393253:ADF393255 AMX393253:ANB393255 AWT393253:AWX393255 BGP393253:BGT393255 BQL393253:BQP393255 CAH393253:CAL393255 CKD393253:CKH393255 CTZ393253:CUD393255 DDV393253:DDZ393255 DNR393253:DNV393255 DXN393253:DXR393255 EHJ393253:EHN393255 ERF393253:ERJ393255 FBB393253:FBF393255 FKX393253:FLB393255 FUT393253:FUX393255 GEP393253:GET393255 GOL393253:GOP393255 GYH393253:GYL393255 HID393253:HIH393255 HRZ393253:HSD393255 IBV393253:IBZ393255 ILR393253:ILV393255 IVN393253:IVR393255 JFJ393253:JFN393255 JPF393253:JPJ393255 JZB393253:JZF393255 KIX393253:KJB393255 KST393253:KSX393255 LCP393253:LCT393255 LML393253:LMP393255 LWH393253:LWL393255 MGD393253:MGH393255 MPZ393253:MQD393255 MZV393253:MZZ393255 NJR393253:NJV393255 NTN393253:NTR393255 ODJ393253:ODN393255 ONF393253:ONJ393255 OXB393253:OXF393255 PGX393253:PHB393255 PQT393253:PQX393255 QAP393253:QAT393255 QKL393253:QKP393255 QUH393253:QUL393255 RED393253:REH393255 RNZ393253:ROD393255 RXV393253:RXZ393255 SHR393253:SHV393255 SRN393253:SRR393255 TBJ393253:TBN393255 TLF393253:TLJ393255 TVB393253:TVF393255 UEX393253:UFB393255 UOT393253:UOX393255 UYP393253:UYT393255 VIL393253:VIP393255 VSH393253:VSL393255 WCD393253:WCH393255 WLZ393253:WMD393255 WVV393253:WVZ393255 N458789:R458791 JJ458789:JN458791 TF458789:TJ458791 ADB458789:ADF458791 AMX458789:ANB458791 AWT458789:AWX458791 BGP458789:BGT458791 BQL458789:BQP458791 CAH458789:CAL458791 CKD458789:CKH458791 CTZ458789:CUD458791 DDV458789:DDZ458791 DNR458789:DNV458791 DXN458789:DXR458791 EHJ458789:EHN458791 ERF458789:ERJ458791 FBB458789:FBF458791 FKX458789:FLB458791 FUT458789:FUX458791 GEP458789:GET458791 GOL458789:GOP458791 GYH458789:GYL458791 HID458789:HIH458791 HRZ458789:HSD458791 IBV458789:IBZ458791 ILR458789:ILV458791 IVN458789:IVR458791 JFJ458789:JFN458791 JPF458789:JPJ458791 JZB458789:JZF458791 KIX458789:KJB458791 KST458789:KSX458791 LCP458789:LCT458791 LML458789:LMP458791 LWH458789:LWL458791 MGD458789:MGH458791 MPZ458789:MQD458791 MZV458789:MZZ458791 NJR458789:NJV458791 NTN458789:NTR458791 ODJ458789:ODN458791 ONF458789:ONJ458791 OXB458789:OXF458791 PGX458789:PHB458791 PQT458789:PQX458791 QAP458789:QAT458791 QKL458789:QKP458791 QUH458789:QUL458791 RED458789:REH458791 RNZ458789:ROD458791 RXV458789:RXZ458791 SHR458789:SHV458791 SRN458789:SRR458791 TBJ458789:TBN458791 TLF458789:TLJ458791 TVB458789:TVF458791 UEX458789:UFB458791 UOT458789:UOX458791 UYP458789:UYT458791 VIL458789:VIP458791 VSH458789:VSL458791 WCD458789:WCH458791 WLZ458789:WMD458791 WVV458789:WVZ458791 N524325:R524327 JJ524325:JN524327 TF524325:TJ524327 ADB524325:ADF524327 AMX524325:ANB524327 AWT524325:AWX524327 BGP524325:BGT524327 BQL524325:BQP524327 CAH524325:CAL524327 CKD524325:CKH524327 CTZ524325:CUD524327 DDV524325:DDZ524327 DNR524325:DNV524327 DXN524325:DXR524327 EHJ524325:EHN524327 ERF524325:ERJ524327 FBB524325:FBF524327 FKX524325:FLB524327 FUT524325:FUX524327 GEP524325:GET524327 GOL524325:GOP524327 GYH524325:GYL524327 HID524325:HIH524327 HRZ524325:HSD524327 IBV524325:IBZ524327 ILR524325:ILV524327 IVN524325:IVR524327 JFJ524325:JFN524327 JPF524325:JPJ524327 JZB524325:JZF524327 KIX524325:KJB524327 KST524325:KSX524327 LCP524325:LCT524327 LML524325:LMP524327 LWH524325:LWL524327 MGD524325:MGH524327 MPZ524325:MQD524327 MZV524325:MZZ524327 NJR524325:NJV524327 NTN524325:NTR524327 ODJ524325:ODN524327 ONF524325:ONJ524327 OXB524325:OXF524327 PGX524325:PHB524327 PQT524325:PQX524327 QAP524325:QAT524327 QKL524325:QKP524327 QUH524325:QUL524327 RED524325:REH524327 RNZ524325:ROD524327 RXV524325:RXZ524327 SHR524325:SHV524327 SRN524325:SRR524327 TBJ524325:TBN524327 TLF524325:TLJ524327 TVB524325:TVF524327 UEX524325:UFB524327 UOT524325:UOX524327 UYP524325:UYT524327 VIL524325:VIP524327 VSH524325:VSL524327 WCD524325:WCH524327 WLZ524325:WMD524327 WVV524325:WVZ524327 N589861:R589863 JJ589861:JN589863 TF589861:TJ589863 ADB589861:ADF589863 AMX589861:ANB589863 AWT589861:AWX589863 BGP589861:BGT589863 BQL589861:BQP589863 CAH589861:CAL589863 CKD589861:CKH589863 CTZ589861:CUD589863 DDV589861:DDZ589863 DNR589861:DNV589863 DXN589861:DXR589863 EHJ589861:EHN589863 ERF589861:ERJ589863 FBB589861:FBF589863 FKX589861:FLB589863 FUT589861:FUX589863 GEP589861:GET589863 GOL589861:GOP589863 GYH589861:GYL589863 HID589861:HIH589863 HRZ589861:HSD589863 IBV589861:IBZ589863 ILR589861:ILV589863 IVN589861:IVR589863 JFJ589861:JFN589863 JPF589861:JPJ589863 JZB589861:JZF589863 KIX589861:KJB589863 KST589861:KSX589863 LCP589861:LCT589863 LML589861:LMP589863 LWH589861:LWL589863 MGD589861:MGH589863 MPZ589861:MQD589863 MZV589861:MZZ589863 NJR589861:NJV589863 NTN589861:NTR589863 ODJ589861:ODN589863 ONF589861:ONJ589863 OXB589861:OXF589863 PGX589861:PHB589863 PQT589861:PQX589863 QAP589861:QAT589863 QKL589861:QKP589863 QUH589861:QUL589863 RED589861:REH589863 RNZ589861:ROD589863 RXV589861:RXZ589863 SHR589861:SHV589863 SRN589861:SRR589863 TBJ589861:TBN589863 TLF589861:TLJ589863 TVB589861:TVF589863 UEX589861:UFB589863 UOT589861:UOX589863 UYP589861:UYT589863 VIL589861:VIP589863 VSH589861:VSL589863 WCD589861:WCH589863 WLZ589861:WMD589863 WVV589861:WVZ589863 N655397:R655399 JJ655397:JN655399 TF655397:TJ655399 ADB655397:ADF655399 AMX655397:ANB655399 AWT655397:AWX655399 BGP655397:BGT655399 BQL655397:BQP655399 CAH655397:CAL655399 CKD655397:CKH655399 CTZ655397:CUD655399 DDV655397:DDZ655399 DNR655397:DNV655399 DXN655397:DXR655399 EHJ655397:EHN655399 ERF655397:ERJ655399 FBB655397:FBF655399 FKX655397:FLB655399 FUT655397:FUX655399 GEP655397:GET655399 GOL655397:GOP655399 GYH655397:GYL655399 HID655397:HIH655399 HRZ655397:HSD655399 IBV655397:IBZ655399 ILR655397:ILV655399 IVN655397:IVR655399 JFJ655397:JFN655399 JPF655397:JPJ655399 JZB655397:JZF655399 KIX655397:KJB655399 KST655397:KSX655399 LCP655397:LCT655399 LML655397:LMP655399 LWH655397:LWL655399 MGD655397:MGH655399 MPZ655397:MQD655399 MZV655397:MZZ655399 NJR655397:NJV655399 NTN655397:NTR655399 ODJ655397:ODN655399 ONF655397:ONJ655399 OXB655397:OXF655399 PGX655397:PHB655399 PQT655397:PQX655399 QAP655397:QAT655399 QKL655397:QKP655399 QUH655397:QUL655399 RED655397:REH655399 RNZ655397:ROD655399 RXV655397:RXZ655399 SHR655397:SHV655399 SRN655397:SRR655399 TBJ655397:TBN655399 TLF655397:TLJ655399 TVB655397:TVF655399 UEX655397:UFB655399 UOT655397:UOX655399 UYP655397:UYT655399 VIL655397:VIP655399 VSH655397:VSL655399 WCD655397:WCH655399 WLZ655397:WMD655399 WVV655397:WVZ655399 N720933:R720935 JJ720933:JN720935 TF720933:TJ720935 ADB720933:ADF720935 AMX720933:ANB720935 AWT720933:AWX720935 BGP720933:BGT720935 BQL720933:BQP720935 CAH720933:CAL720935 CKD720933:CKH720935 CTZ720933:CUD720935 DDV720933:DDZ720935 DNR720933:DNV720935 DXN720933:DXR720935 EHJ720933:EHN720935 ERF720933:ERJ720935 FBB720933:FBF720935 FKX720933:FLB720935 FUT720933:FUX720935 GEP720933:GET720935 GOL720933:GOP720935 GYH720933:GYL720935 HID720933:HIH720935 HRZ720933:HSD720935 IBV720933:IBZ720935 ILR720933:ILV720935 IVN720933:IVR720935 JFJ720933:JFN720935 JPF720933:JPJ720935 JZB720933:JZF720935 KIX720933:KJB720935 KST720933:KSX720935 LCP720933:LCT720935 LML720933:LMP720935 LWH720933:LWL720935 MGD720933:MGH720935 MPZ720933:MQD720935 MZV720933:MZZ720935 NJR720933:NJV720935 NTN720933:NTR720935 ODJ720933:ODN720935 ONF720933:ONJ720935 OXB720933:OXF720935 PGX720933:PHB720935 PQT720933:PQX720935 QAP720933:QAT720935 QKL720933:QKP720935 QUH720933:QUL720935 RED720933:REH720935 RNZ720933:ROD720935 RXV720933:RXZ720935 SHR720933:SHV720935 SRN720933:SRR720935 TBJ720933:TBN720935 TLF720933:TLJ720935 TVB720933:TVF720935 UEX720933:UFB720935 UOT720933:UOX720935 UYP720933:UYT720935 VIL720933:VIP720935 VSH720933:VSL720935 WCD720933:WCH720935 WLZ720933:WMD720935 WVV720933:WVZ720935 N786469:R786471 JJ786469:JN786471 TF786469:TJ786471 ADB786469:ADF786471 AMX786469:ANB786471 AWT786469:AWX786471 BGP786469:BGT786471 BQL786469:BQP786471 CAH786469:CAL786471 CKD786469:CKH786471 CTZ786469:CUD786471 DDV786469:DDZ786471 DNR786469:DNV786471 DXN786469:DXR786471 EHJ786469:EHN786471 ERF786469:ERJ786471 FBB786469:FBF786471 FKX786469:FLB786471 FUT786469:FUX786471 GEP786469:GET786471 GOL786469:GOP786471 GYH786469:GYL786471 HID786469:HIH786471 HRZ786469:HSD786471 IBV786469:IBZ786471 ILR786469:ILV786471 IVN786469:IVR786471 JFJ786469:JFN786471 JPF786469:JPJ786471 JZB786469:JZF786471 KIX786469:KJB786471 KST786469:KSX786471 LCP786469:LCT786471 LML786469:LMP786471 LWH786469:LWL786471 MGD786469:MGH786471 MPZ786469:MQD786471 MZV786469:MZZ786471 NJR786469:NJV786471 NTN786469:NTR786471 ODJ786469:ODN786471 ONF786469:ONJ786471 OXB786469:OXF786471 PGX786469:PHB786471 PQT786469:PQX786471 QAP786469:QAT786471 QKL786469:QKP786471 QUH786469:QUL786471 RED786469:REH786471 RNZ786469:ROD786471 RXV786469:RXZ786471 SHR786469:SHV786471 SRN786469:SRR786471 TBJ786469:TBN786471 TLF786469:TLJ786471 TVB786469:TVF786471 UEX786469:UFB786471 UOT786469:UOX786471 UYP786469:UYT786471 VIL786469:VIP786471 VSH786469:VSL786471 WCD786469:WCH786471 WLZ786469:WMD786471 WVV786469:WVZ786471 N852005:R852007 JJ852005:JN852007 TF852005:TJ852007 ADB852005:ADF852007 AMX852005:ANB852007 AWT852005:AWX852007 BGP852005:BGT852007 BQL852005:BQP852007 CAH852005:CAL852007 CKD852005:CKH852007 CTZ852005:CUD852007 DDV852005:DDZ852007 DNR852005:DNV852007 DXN852005:DXR852007 EHJ852005:EHN852007 ERF852005:ERJ852007 FBB852005:FBF852007 FKX852005:FLB852007 FUT852005:FUX852007 GEP852005:GET852007 GOL852005:GOP852007 GYH852005:GYL852007 HID852005:HIH852007 HRZ852005:HSD852007 IBV852005:IBZ852007 ILR852005:ILV852007 IVN852005:IVR852007 JFJ852005:JFN852007 JPF852005:JPJ852007 JZB852005:JZF852007 KIX852005:KJB852007 KST852005:KSX852007 LCP852005:LCT852007 LML852005:LMP852007 LWH852005:LWL852007 MGD852005:MGH852007 MPZ852005:MQD852007 MZV852005:MZZ852007 NJR852005:NJV852007 NTN852005:NTR852007 ODJ852005:ODN852007 ONF852005:ONJ852007 OXB852005:OXF852007 PGX852005:PHB852007 PQT852005:PQX852007 QAP852005:QAT852007 QKL852005:QKP852007 QUH852005:QUL852007 RED852005:REH852007 RNZ852005:ROD852007 RXV852005:RXZ852007 SHR852005:SHV852007 SRN852005:SRR852007 TBJ852005:TBN852007 TLF852005:TLJ852007 TVB852005:TVF852007 UEX852005:UFB852007 UOT852005:UOX852007 UYP852005:UYT852007 VIL852005:VIP852007 VSH852005:VSL852007 WCD852005:WCH852007 WLZ852005:WMD852007 WVV852005:WVZ852007 N917541:R917543 JJ917541:JN917543 TF917541:TJ917543 ADB917541:ADF917543 AMX917541:ANB917543 AWT917541:AWX917543 BGP917541:BGT917543 BQL917541:BQP917543 CAH917541:CAL917543 CKD917541:CKH917543 CTZ917541:CUD917543 DDV917541:DDZ917543 DNR917541:DNV917543 DXN917541:DXR917543 EHJ917541:EHN917543 ERF917541:ERJ917543 FBB917541:FBF917543 FKX917541:FLB917543 FUT917541:FUX917543 GEP917541:GET917543 GOL917541:GOP917543 GYH917541:GYL917543 HID917541:HIH917543 HRZ917541:HSD917543 IBV917541:IBZ917543 ILR917541:ILV917543 IVN917541:IVR917543 JFJ917541:JFN917543 JPF917541:JPJ917543 JZB917541:JZF917543 KIX917541:KJB917543 KST917541:KSX917543 LCP917541:LCT917543 LML917541:LMP917543 LWH917541:LWL917543 MGD917541:MGH917543 MPZ917541:MQD917543 MZV917541:MZZ917543 NJR917541:NJV917543 NTN917541:NTR917543 ODJ917541:ODN917543 ONF917541:ONJ917543 OXB917541:OXF917543 PGX917541:PHB917543 PQT917541:PQX917543 QAP917541:QAT917543 QKL917541:QKP917543 QUH917541:QUL917543 RED917541:REH917543 RNZ917541:ROD917543 RXV917541:RXZ917543 SHR917541:SHV917543 SRN917541:SRR917543 TBJ917541:TBN917543 TLF917541:TLJ917543 TVB917541:TVF917543 UEX917541:UFB917543 UOT917541:UOX917543 UYP917541:UYT917543 VIL917541:VIP917543 VSH917541:VSL917543 WCD917541:WCH917543 WLZ917541:WMD917543 WVV917541:WVZ917543 N983077:R983079 JJ983077:JN983079 TF983077:TJ983079 ADB983077:ADF983079 AMX983077:ANB983079 AWT983077:AWX983079 BGP983077:BGT983079 BQL983077:BQP983079 CAH983077:CAL983079 CKD983077:CKH983079 CTZ983077:CUD983079 DDV983077:DDZ983079 DNR983077:DNV983079 DXN983077:DXR983079 EHJ983077:EHN983079 ERF983077:ERJ983079 FBB983077:FBF983079 FKX983077:FLB983079 FUT983077:FUX983079 GEP983077:GET983079 GOL983077:GOP983079 GYH983077:GYL983079 HID983077:HIH983079 HRZ983077:HSD983079 IBV983077:IBZ983079 ILR983077:ILV983079 IVN983077:IVR983079 JFJ983077:JFN983079 JPF983077:JPJ983079 JZB983077:JZF983079 KIX983077:KJB983079 KST983077:KSX983079 LCP983077:LCT983079 LML983077:LMP983079 LWH983077:LWL983079 MGD983077:MGH983079 MPZ983077:MQD983079 MZV983077:MZZ983079 NJR983077:NJV983079 NTN983077:NTR983079 ODJ983077:ODN983079 ONF983077:ONJ983079 OXB983077:OXF983079 PGX983077:PHB983079 PQT983077:PQX983079 QAP983077:QAT983079 QKL983077:QKP983079 QUH983077:QUL983079 RED983077:REH983079 RNZ983077:ROD983079 RXV983077:RXZ983079 SHR983077:SHV983079 SRN983077:SRR983079 TBJ983077:TBN983079 TLF983077:TLJ983079 TVB983077:TVF983079 UEX983077:UFB983079 UOT983077:UOX983079 UYP983077:UYT983079 VIL983077:VIP983079 VSH983077:VSL983079 WCD983077:WCH983079 WLZ983077:WMD983079" xr:uid="{00000000-0002-0000-0D00-000001000000}">
      <formula1>0</formula1>
      <formula2>100</formula2>
    </dataValidation>
    <dataValidation type="custom" allowBlank="1" showInputMessage="1" showErrorMessage="1" sqref="K37:L39 JG37:JH39 TC37:TD39 ACY37:ACZ39 AMU37:AMV39 AWQ37:AWR39 BGM37:BGN39 BQI37:BQJ39 CAE37:CAF39 CKA37:CKB39 CTW37:CTX39 DDS37:DDT39 DNO37:DNP39 DXK37:DXL39 EHG37:EHH39 ERC37:ERD39 FAY37:FAZ39 FKU37:FKV39 FUQ37:FUR39 GEM37:GEN39 GOI37:GOJ39 GYE37:GYF39 HIA37:HIB39 HRW37:HRX39 IBS37:IBT39 ILO37:ILP39 IVK37:IVL39 JFG37:JFH39 JPC37:JPD39 JYY37:JYZ39 KIU37:KIV39 KSQ37:KSR39 LCM37:LCN39 LMI37:LMJ39 LWE37:LWF39 MGA37:MGB39 MPW37:MPX39 MZS37:MZT39 NJO37:NJP39 NTK37:NTL39 ODG37:ODH39 ONC37:OND39 OWY37:OWZ39 PGU37:PGV39 PQQ37:PQR39 QAM37:QAN39 QKI37:QKJ39 QUE37:QUF39 REA37:REB39 RNW37:RNX39 RXS37:RXT39 SHO37:SHP39 SRK37:SRL39 TBG37:TBH39 TLC37:TLD39 TUY37:TUZ39 UEU37:UEV39 UOQ37:UOR39 UYM37:UYN39 VII37:VIJ39 VSE37:VSF39 WCA37:WCB39 WLW37:WLX39 WVS37:WVT39 K65573:L65575 JG65573:JH65575 TC65573:TD65575 ACY65573:ACZ65575 AMU65573:AMV65575 AWQ65573:AWR65575 BGM65573:BGN65575 BQI65573:BQJ65575 CAE65573:CAF65575 CKA65573:CKB65575 CTW65573:CTX65575 DDS65573:DDT65575 DNO65573:DNP65575 DXK65573:DXL65575 EHG65573:EHH65575 ERC65573:ERD65575 FAY65573:FAZ65575 FKU65573:FKV65575 FUQ65573:FUR65575 GEM65573:GEN65575 GOI65573:GOJ65575 GYE65573:GYF65575 HIA65573:HIB65575 HRW65573:HRX65575 IBS65573:IBT65575 ILO65573:ILP65575 IVK65573:IVL65575 JFG65573:JFH65575 JPC65573:JPD65575 JYY65573:JYZ65575 KIU65573:KIV65575 KSQ65573:KSR65575 LCM65573:LCN65575 LMI65573:LMJ65575 LWE65573:LWF65575 MGA65573:MGB65575 MPW65573:MPX65575 MZS65573:MZT65575 NJO65573:NJP65575 NTK65573:NTL65575 ODG65573:ODH65575 ONC65573:OND65575 OWY65573:OWZ65575 PGU65573:PGV65575 PQQ65573:PQR65575 QAM65573:QAN65575 QKI65573:QKJ65575 QUE65573:QUF65575 REA65573:REB65575 RNW65573:RNX65575 RXS65573:RXT65575 SHO65573:SHP65575 SRK65573:SRL65575 TBG65573:TBH65575 TLC65573:TLD65575 TUY65573:TUZ65575 UEU65573:UEV65575 UOQ65573:UOR65575 UYM65573:UYN65575 VII65573:VIJ65575 VSE65573:VSF65575 WCA65573:WCB65575 WLW65573:WLX65575 WVS65573:WVT65575 K131109:L131111 JG131109:JH131111 TC131109:TD131111 ACY131109:ACZ131111 AMU131109:AMV131111 AWQ131109:AWR131111 BGM131109:BGN131111 BQI131109:BQJ131111 CAE131109:CAF131111 CKA131109:CKB131111 CTW131109:CTX131111 DDS131109:DDT131111 DNO131109:DNP131111 DXK131109:DXL131111 EHG131109:EHH131111 ERC131109:ERD131111 FAY131109:FAZ131111 FKU131109:FKV131111 FUQ131109:FUR131111 GEM131109:GEN131111 GOI131109:GOJ131111 GYE131109:GYF131111 HIA131109:HIB131111 HRW131109:HRX131111 IBS131109:IBT131111 ILO131109:ILP131111 IVK131109:IVL131111 JFG131109:JFH131111 JPC131109:JPD131111 JYY131109:JYZ131111 KIU131109:KIV131111 KSQ131109:KSR131111 LCM131109:LCN131111 LMI131109:LMJ131111 LWE131109:LWF131111 MGA131109:MGB131111 MPW131109:MPX131111 MZS131109:MZT131111 NJO131109:NJP131111 NTK131109:NTL131111 ODG131109:ODH131111 ONC131109:OND131111 OWY131109:OWZ131111 PGU131109:PGV131111 PQQ131109:PQR131111 QAM131109:QAN131111 QKI131109:QKJ131111 QUE131109:QUF131111 REA131109:REB131111 RNW131109:RNX131111 RXS131109:RXT131111 SHO131109:SHP131111 SRK131109:SRL131111 TBG131109:TBH131111 TLC131109:TLD131111 TUY131109:TUZ131111 UEU131109:UEV131111 UOQ131109:UOR131111 UYM131109:UYN131111 VII131109:VIJ131111 VSE131109:VSF131111 WCA131109:WCB131111 WLW131109:WLX131111 WVS131109:WVT131111 K196645:L196647 JG196645:JH196647 TC196645:TD196647 ACY196645:ACZ196647 AMU196645:AMV196647 AWQ196645:AWR196647 BGM196645:BGN196647 BQI196645:BQJ196647 CAE196645:CAF196647 CKA196645:CKB196647 CTW196645:CTX196647 DDS196645:DDT196647 DNO196645:DNP196647 DXK196645:DXL196647 EHG196645:EHH196647 ERC196645:ERD196647 FAY196645:FAZ196647 FKU196645:FKV196647 FUQ196645:FUR196647 GEM196645:GEN196647 GOI196645:GOJ196647 GYE196645:GYF196647 HIA196645:HIB196647 HRW196645:HRX196647 IBS196645:IBT196647 ILO196645:ILP196647 IVK196645:IVL196647 JFG196645:JFH196647 JPC196645:JPD196647 JYY196645:JYZ196647 KIU196645:KIV196647 KSQ196645:KSR196647 LCM196645:LCN196647 LMI196645:LMJ196647 LWE196645:LWF196647 MGA196645:MGB196647 MPW196645:MPX196647 MZS196645:MZT196647 NJO196645:NJP196647 NTK196645:NTL196647 ODG196645:ODH196647 ONC196645:OND196647 OWY196645:OWZ196647 PGU196645:PGV196647 PQQ196645:PQR196647 QAM196645:QAN196647 QKI196645:QKJ196647 QUE196645:QUF196647 REA196645:REB196647 RNW196645:RNX196647 RXS196645:RXT196647 SHO196645:SHP196647 SRK196645:SRL196647 TBG196645:TBH196647 TLC196645:TLD196647 TUY196645:TUZ196647 UEU196645:UEV196647 UOQ196645:UOR196647 UYM196645:UYN196647 VII196645:VIJ196647 VSE196645:VSF196647 WCA196645:WCB196647 WLW196645:WLX196647 WVS196645:WVT196647 K262181:L262183 JG262181:JH262183 TC262181:TD262183 ACY262181:ACZ262183 AMU262181:AMV262183 AWQ262181:AWR262183 BGM262181:BGN262183 BQI262181:BQJ262183 CAE262181:CAF262183 CKA262181:CKB262183 CTW262181:CTX262183 DDS262181:DDT262183 DNO262181:DNP262183 DXK262181:DXL262183 EHG262181:EHH262183 ERC262181:ERD262183 FAY262181:FAZ262183 FKU262181:FKV262183 FUQ262181:FUR262183 GEM262181:GEN262183 GOI262181:GOJ262183 GYE262181:GYF262183 HIA262181:HIB262183 HRW262181:HRX262183 IBS262181:IBT262183 ILO262181:ILP262183 IVK262181:IVL262183 JFG262181:JFH262183 JPC262181:JPD262183 JYY262181:JYZ262183 KIU262181:KIV262183 KSQ262181:KSR262183 LCM262181:LCN262183 LMI262181:LMJ262183 LWE262181:LWF262183 MGA262181:MGB262183 MPW262181:MPX262183 MZS262181:MZT262183 NJO262181:NJP262183 NTK262181:NTL262183 ODG262181:ODH262183 ONC262181:OND262183 OWY262181:OWZ262183 PGU262181:PGV262183 PQQ262181:PQR262183 QAM262181:QAN262183 QKI262181:QKJ262183 QUE262181:QUF262183 REA262181:REB262183 RNW262181:RNX262183 RXS262181:RXT262183 SHO262181:SHP262183 SRK262181:SRL262183 TBG262181:TBH262183 TLC262181:TLD262183 TUY262181:TUZ262183 UEU262181:UEV262183 UOQ262181:UOR262183 UYM262181:UYN262183 VII262181:VIJ262183 VSE262181:VSF262183 WCA262181:WCB262183 WLW262181:WLX262183 WVS262181:WVT262183 K327717:L327719 JG327717:JH327719 TC327717:TD327719 ACY327717:ACZ327719 AMU327717:AMV327719 AWQ327717:AWR327719 BGM327717:BGN327719 BQI327717:BQJ327719 CAE327717:CAF327719 CKA327717:CKB327719 CTW327717:CTX327719 DDS327717:DDT327719 DNO327717:DNP327719 DXK327717:DXL327719 EHG327717:EHH327719 ERC327717:ERD327719 FAY327717:FAZ327719 FKU327717:FKV327719 FUQ327717:FUR327719 GEM327717:GEN327719 GOI327717:GOJ327719 GYE327717:GYF327719 HIA327717:HIB327719 HRW327717:HRX327719 IBS327717:IBT327719 ILO327717:ILP327719 IVK327717:IVL327719 JFG327717:JFH327719 JPC327717:JPD327719 JYY327717:JYZ327719 KIU327717:KIV327719 KSQ327717:KSR327719 LCM327717:LCN327719 LMI327717:LMJ327719 LWE327717:LWF327719 MGA327717:MGB327719 MPW327717:MPX327719 MZS327717:MZT327719 NJO327717:NJP327719 NTK327717:NTL327719 ODG327717:ODH327719 ONC327717:OND327719 OWY327717:OWZ327719 PGU327717:PGV327719 PQQ327717:PQR327719 QAM327717:QAN327719 QKI327717:QKJ327719 QUE327717:QUF327719 REA327717:REB327719 RNW327717:RNX327719 RXS327717:RXT327719 SHO327717:SHP327719 SRK327717:SRL327719 TBG327717:TBH327719 TLC327717:TLD327719 TUY327717:TUZ327719 UEU327717:UEV327719 UOQ327717:UOR327719 UYM327717:UYN327719 VII327717:VIJ327719 VSE327717:VSF327719 WCA327717:WCB327719 WLW327717:WLX327719 WVS327717:WVT327719 K393253:L393255 JG393253:JH393255 TC393253:TD393255 ACY393253:ACZ393255 AMU393253:AMV393255 AWQ393253:AWR393255 BGM393253:BGN393255 BQI393253:BQJ393255 CAE393253:CAF393255 CKA393253:CKB393255 CTW393253:CTX393255 DDS393253:DDT393255 DNO393253:DNP393255 DXK393253:DXL393255 EHG393253:EHH393255 ERC393253:ERD393255 FAY393253:FAZ393255 FKU393253:FKV393255 FUQ393253:FUR393255 GEM393253:GEN393255 GOI393253:GOJ393255 GYE393253:GYF393255 HIA393253:HIB393255 HRW393253:HRX393255 IBS393253:IBT393255 ILO393253:ILP393255 IVK393253:IVL393255 JFG393253:JFH393255 JPC393253:JPD393255 JYY393253:JYZ393255 KIU393253:KIV393255 KSQ393253:KSR393255 LCM393253:LCN393255 LMI393253:LMJ393255 LWE393253:LWF393255 MGA393253:MGB393255 MPW393253:MPX393255 MZS393253:MZT393255 NJO393253:NJP393255 NTK393253:NTL393255 ODG393253:ODH393255 ONC393253:OND393255 OWY393253:OWZ393255 PGU393253:PGV393255 PQQ393253:PQR393255 QAM393253:QAN393255 QKI393253:QKJ393255 QUE393253:QUF393255 REA393253:REB393255 RNW393253:RNX393255 RXS393253:RXT393255 SHO393253:SHP393255 SRK393253:SRL393255 TBG393253:TBH393255 TLC393253:TLD393255 TUY393253:TUZ393255 UEU393253:UEV393255 UOQ393253:UOR393255 UYM393253:UYN393255 VII393253:VIJ393255 VSE393253:VSF393255 WCA393253:WCB393255 WLW393253:WLX393255 WVS393253:WVT393255 K458789:L458791 JG458789:JH458791 TC458789:TD458791 ACY458789:ACZ458791 AMU458789:AMV458791 AWQ458789:AWR458791 BGM458789:BGN458791 BQI458789:BQJ458791 CAE458789:CAF458791 CKA458789:CKB458791 CTW458789:CTX458791 DDS458789:DDT458791 DNO458789:DNP458791 DXK458789:DXL458791 EHG458789:EHH458791 ERC458789:ERD458791 FAY458789:FAZ458791 FKU458789:FKV458791 FUQ458789:FUR458791 GEM458789:GEN458791 GOI458789:GOJ458791 GYE458789:GYF458791 HIA458789:HIB458791 HRW458789:HRX458791 IBS458789:IBT458791 ILO458789:ILP458791 IVK458789:IVL458791 JFG458789:JFH458791 JPC458789:JPD458791 JYY458789:JYZ458791 KIU458789:KIV458791 KSQ458789:KSR458791 LCM458789:LCN458791 LMI458789:LMJ458791 LWE458789:LWF458791 MGA458789:MGB458791 MPW458789:MPX458791 MZS458789:MZT458791 NJO458789:NJP458791 NTK458789:NTL458791 ODG458789:ODH458791 ONC458789:OND458791 OWY458789:OWZ458791 PGU458789:PGV458791 PQQ458789:PQR458791 QAM458789:QAN458791 QKI458789:QKJ458791 QUE458789:QUF458791 REA458789:REB458791 RNW458789:RNX458791 RXS458789:RXT458791 SHO458789:SHP458791 SRK458789:SRL458791 TBG458789:TBH458791 TLC458789:TLD458791 TUY458789:TUZ458791 UEU458789:UEV458791 UOQ458789:UOR458791 UYM458789:UYN458791 VII458789:VIJ458791 VSE458789:VSF458791 WCA458789:WCB458791 WLW458789:WLX458791 WVS458789:WVT458791 K524325:L524327 JG524325:JH524327 TC524325:TD524327 ACY524325:ACZ524327 AMU524325:AMV524327 AWQ524325:AWR524327 BGM524325:BGN524327 BQI524325:BQJ524327 CAE524325:CAF524327 CKA524325:CKB524327 CTW524325:CTX524327 DDS524325:DDT524327 DNO524325:DNP524327 DXK524325:DXL524327 EHG524325:EHH524327 ERC524325:ERD524327 FAY524325:FAZ524327 FKU524325:FKV524327 FUQ524325:FUR524327 GEM524325:GEN524327 GOI524325:GOJ524327 GYE524325:GYF524327 HIA524325:HIB524327 HRW524325:HRX524327 IBS524325:IBT524327 ILO524325:ILP524327 IVK524325:IVL524327 JFG524325:JFH524327 JPC524325:JPD524327 JYY524325:JYZ524327 KIU524325:KIV524327 KSQ524325:KSR524327 LCM524325:LCN524327 LMI524325:LMJ524327 LWE524325:LWF524327 MGA524325:MGB524327 MPW524325:MPX524327 MZS524325:MZT524327 NJO524325:NJP524327 NTK524325:NTL524327 ODG524325:ODH524327 ONC524325:OND524327 OWY524325:OWZ524327 PGU524325:PGV524327 PQQ524325:PQR524327 QAM524325:QAN524327 QKI524325:QKJ524327 QUE524325:QUF524327 REA524325:REB524327 RNW524325:RNX524327 RXS524325:RXT524327 SHO524325:SHP524327 SRK524325:SRL524327 TBG524325:TBH524327 TLC524325:TLD524327 TUY524325:TUZ524327 UEU524325:UEV524327 UOQ524325:UOR524327 UYM524325:UYN524327 VII524325:VIJ524327 VSE524325:VSF524327 WCA524325:WCB524327 WLW524325:WLX524327 WVS524325:WVT524327 K589861:L589863 JG589861:JH589863 TC589861:TD589863 ACY589861:ACZ589863 AMU589861:AMV589863 AWQ589861:AWR589863 BGM589861:BGN589863 BQI589861:BQJ589863 CAE589861:CAF589863 CKA589861:CKB589863 CTW589861:CTX589863 DDS589861:DDT589863 DNO589861:DNP589863 DXK589861:DXL589863 EHG589861:EHH589863 ERC589861:ERD589863 FAY589861:FAZ589863 FKU589861:FKV589863 FUQ589861:FUR589863 GEM589861:GEN589863 GOI589861:GOJ589863 GYE589861:GYF589863 HIA589861:HIB589863 HRW589861:HRX589863 IBS589861:IBT589863 ILO589861:ILP589863 IVK589861:IVL589863 JFG589861:JFH589863 JPC589861:JPD589863 JYY589861:JYZ589863 KIU589861:KIV589863 KSQ589861:KSR589863 LCM589861:LCN589863 LMI589861:LMJ589863 LWE589861:LWF589863 MGA589861:MGB589863 MPW589861:MPX589863 MZS589861:MZT589863 NJO589861:NJP589863 NTK589861:NTL589863 ODG589861:ODH589863 ONC589861:OND589863 OWY589861:OWZ589863 PGU589861:PGV589863 PQQ589861:PQR589863 QAM589861:QAN589863 QKI589861:QKJ589863 QUE589861:QUF589863 REA589861:REB589863 RNW589861:RNX589863 RXS589861:RXT589863 SHO589861:SHP589863 SRK589861:SRL589863 TBG589861:TBH589863 TLC589861:TLD589863 TUY589861:TUZ589863 UEU589861:UEV589863 UOQ589861:UOR589863 UYM589861:UYN589863 VII589861:VIJ589863 VSE589861:VSF589863 WCA589861:WCB589863 WLW589861:WLX589863 WVS589861:WVT589863 K655397:L655399 JG655397:JH655399 TC655397:TD655399 ACY655397:ACZ655399 AMU655397:AMV655399 AWQ655397:AWR655399 BGM655397:BGN655399 BQI655397:BQJ655399 CAE655397:CAF655399 CKA655397:CKB655399 CTW655397:CTX655399 DDS655397:DDT655399 DNO655397:DNP655399 DXK655397:DXL655399 EHG655397:EHH655399 ERC655397:ERD655399 FAY655397:FAZ655399 FKU655397:FKV655399 FUQ655397:FUR655399 GEM655397:GEN655399 GOI655397:GOJ655399 GYE655397:GYF655399 HIA655397:HIB655399 HRW655397:HRX655399 IBS655397:IBT655399 ILO655397:ILP655399 IVK655397:IVL655399 JFG655397:JFH655399 JPC655397:JPD655399 JYY655397:JYZ655399 KIU655397:KIV655399 KSQ655397:KSR655399 LCM655397:LCN655399 LMI655397:LMJ655399 LWE655397:LWF655399 MGA655397:MGB655399 MPW655397:MPX655399 MZS655397:MZT655399 NJO655397:NJP655399 NTK655397:NTL655399 ODG655397:ODH655399 ONC655397:OND655399 OWY655397:OWZ655399 PGU655397:PGV655399 PQQ655397:PQR655399 QAM655397:QAN655399 QKI655397:QKJ655399 QUE655397:QUF655399 REA655397:REB655399 RNW655397:RNX655399 RXS655397:RXT655399 SHO655397:SHP655399 SRK655397:SRL655399 TBG655397:TBH655399 TLC655397:TLD655399 TUY655397:TUZ655399 UEU655397:UEV655399 UOQ655397:UOR655399 UYM655397:UYN655399 VII655397:VIJ655399 VSE655397:VSF655399 WCA655397:WCB655399 WLW655397:WLX655399 WVS655397:WVT655399 K720933:L720935 JG720933:JH720935 TC720933:TD720935 ACY720933:ACZ720935 AMU720933:AMV720935 AWQ720933:AWR720935 BGM720933:BGN720935 BQI720933:BQJ720935 CAE720933:CAF720935 CKA720933:CKB720935 CTW720933:CTX720935 DDS720933:DDT720935 DNO720933:DNP720935 DXK720933:DXL720935 EHG720933:EHH720935 ERC720933:ERD720935 FAY720933:FAZ720935 FKU720933:FKV720935 FUQ720933:FUR720935 GEM720933:GEN720935 GOI720933:GOJ720935 GYE720933:GYF720935 HIA720933:HIB720935 HRW720933:HRX720935 IBS720933:IBT720935 ILO720933:ILP720935 IVK720933:IVL720935 JFG720933:JFH720935 JPC720933:JPD720935 JYY720933:JYZ720935 KIU720933:KIV720935 KSQ720933:KSR720935 LCM720933:LCN720935 LMI720933:LMJ720935 LWE720933:LWF720935 MGA720933:MGB720935 MPW720933:MPX720935 MZS720933:MZT720935 NJO720933:NJP720935 NTK720933:NTL720935 ODG720933:ODH720935 ONC720933:OND720935 OWY720933:OWZ720935 PGU720933:PGV720935 PQQ720933:PQR720935 QAM720933:QAN720935 QKI720933:QKJ720935 QUE720933:QUF720935 REA720933:REB720935 RNW720933:RNX720935 RXS720933:RXT720935 SHO720933:SHP720935 SRK720933:SRL720935 TBG720933:TBH720935 TLC720933:TLD720935 TUY720933:TUZ720935 UEU720933:UEV720935 UOQ720933:UOR720935 UYM720933:UYN720935 VII720933:VIJ720935 VSE720933:VSF720935 WCA720933:WCB720935 WLW720933:WLX720935 WVS720933:WVT720935 K786469:L786471 JG786469:JH786471 TC786469:TD786471 ACY786469:ACZ786471 AMU786469:AMV786471 AWQ786469:AWR786471 BGM786469:BGN786471 BQI786469:BQJ786471 CAE786469:CAF786471 CKA786469:CKB786471 CTW786469:CTX786471 DDS786469:DDT786471 DNO786469:DNP786471 DXK786469:DXL786471 EHG786469:EHH786471 ERC786469:ERD786471 FAY786469:FAZ786471 FKU786469:FKV786471 FUQ786469:FUR786471 GEM786469:GEN786471 GOI786469:GOJ786471 GYE786469:GYF786471 HIA786469:HIB786471 HRW786469:HRX786471 IBS786469:IBT786471 ILO786469:ILP786471 IVK786469:IVL786471 JFG786469:JFH786471 JPC786469:JPD786471 JYY786469:JYZ786471 KIU786469:KIV786471 KSQ786469:KSR786471 LCM786469:LCN786471 LMI786469:LMJ786471 LWE786469:LWF786471 MGA786469:MGB786471 MPW786469:MPX786471 MZS786469:MZT786471 NJO786469:NJP786471 NTK786469:NTL786471 ODG786469:ODH786471 ONC786469:OND786471 OWY786469:OWZ786471 PGU786469:PGV786471 PQQ786469:PQR786471 QAM786469:QAN786471 QKI786469:QKJ786471 QUE786469:QUF786471 REA786469:REB786471 RNW786469:RNX786471 RXS786469:RXT786471 SHO786469:SHP786471 SRK786469:SRL786471 TBG786469:TBH786471 TLC786469:TLD786471 TUY786469:TUZ786471 UEU786469:UEV786471 UOQ786469:UOR786471 UYM786469:UYN786471 VII786469:VIJ786471 VSE786469:VSF786471 WCA786469:WCB786471 WLW786469:WLX786471 WVS786469:WVT786471 K852005:L852007 JG852005:JH852007 TC852005:TD852007 ACY852005:ACZ852007 AMU852005:AMV852007 AWQ852005:AWR852007 BGM852005:BGN852007 BQI852005:BQJ852007 CAE852005:CAF852007 CKA852005:CKB852007 CTW852005:CTX852007 DDS852005:DDT852007 DNO852005:DNP852007 DXK852005:DXL852007 EHG852005:EHH852007 ERC852005:ERD852007 FAY852005:FAZ852007 FKU852005:FKV852007 FUQ852005:FUR852007 GEM852005:GEN852007 GOI852005:GOJ852007 GYE852005:GYF852007 HIA852005:HIB852007 HRW852005:HRX852007 IBS852005:IBT852007 ILO852005:ILP852007 IVK852005:IVL852007 JFG852005:JFH852007 JPC852005:JPD852007 JYY852005:JYZ852007 KIU852005:KIV852007 KSQ852005:KSR852007 LCM852005:LCN852007 LMI852005:LMJ852007 LWE852005:LWF852007 MGA852005:MGB852007 MPW852005:MPX852007 MZS852005:MZT852007 NJO852005:NJP852007 NTK852005:NTL852007 ODG852005:ODH852007 ONC852005:OND852007 OWY852005:OWZ852007 PGU852005:PGV852007 PQQ852005:PQR852007 QAM852005:QAN852007 QKI852005:QKJ852007 QUE852005:QUF852007 REA852005:REB852007 RNW852005:RNX852007 RXS852005:RXT852007 SHO852005:SHP852007 SRK852005:SRL852007 TBG852005:TBH852007 TLC852005:TLD852007 TUY852005:TUZ852007 UEU852005:UEV852007 UOQ852005:UOR852007 UYM852005:UYN852007 VII852005:VIJ852007 VSE852005:VSF852007 WCA852005:WCB852007 WLW852005:WLX852007 WVS852005:WVT852007 K917541:L917543 JG917541:JH917543 TC917541:TD917543 ACY917541:ACZ917543 AMU917541:AMV917543 AWQ917541:AWR917543 BGM917541:BGN917543 BQI917541:BQJ917543 CAE917541:CAF917543 CKA917541:CKB917543 CTW917541:CTX917543 DDS917541:DDT917543 DNO917541:DNP917543 DXK917541:DXL917543 EHG917541:EHH917543 ERC917541:ERD917543 FAY917541:FAZ917543 FKU917541:FKV917543 FUQ917541:FUR917543 GEM917541:GEN917543 GOI917541:GOJ917543 GYE917541:GYF917543 HIA917541:HIB917543 HRW917541:HRX917543 IBS917541:IBT917543 ILO917541:ILP917543 IVK917541:IVL917543 JFG917541:JFH917543 JPC917541:JPD917543 JYY917541:JYZ917543 KIU917541:KIV917543 KSQ917541:KSR917543 LCM917541:LCN917543 LMI917541:LMJ917543 LWE917541:LWF917543 MGA917541:MGB917543 MPW917541:MPX917543 MZS917541:MZT917543 NJO917541:NJP917543 NTK917541:NTL917543 ODG917541:ODH917543 ONC917541:OND917543 OWY917541:OWZ917543 PGU917541:PGV917543 PQQ917541:PQR917543 QAM917541:QAN917543 QKI917541:QKJ917543 QUE917541:QUF917543 REA917541:REB917543 RNW917541:RNX917543 RXS917541:RXT917543 SHO917541:SHP917543 SRK917541:SRL917543 TBG917541:TBH917543 TLC917541:TLD917543 TUY917541:TUZ917543 UEU917541:UEV917543 UOQ917541:UOR917543 UYM917541:UYN917543 VII917541:VIJ917543 VSE917541:VSF917543 WCA917541:WCB917543 WLW917541:WLX917543 WVS917541:WVT917543 K983077:L983079 JG983077:JH983079 TC983077:TD983079 ACY983077:ACZ983079 AMU983077:AMV983079 AWQ983077:AWR983079 BGM983077:BGN983079 BQI983077:BQJ983079 CAE983077:CAF983079 CKA983077:CKB983079 CTW983077:CTX983079 DDS983077:DDT983079 DNO983077:DNP983079 DXK983077:DXL983079 EHG983077:EHH983079 ERC983077:ERD983079 FAY983077:FAZ983079 FKU983077:FKV983079 FUQ983077:FUR983079 GEM983077:GEN983079 GOI983077:GOJ983079 GYE983077:GYF983079 HIA983077:HIB983079 HRW983077:HRX983079 IBS983077:IBT983079 ILO983077:ILP983079 IVK983077:IVL983079 JFG983077:JFH983079 JPC983077:JPD983079 JYY983077:JYZ983079 KIU983077:KIV983079 KSQ983077:KSR983079 LCM983077:LCN983079 LMI983077:LMJ983079 LWE983077:LWF983079 MGA983077:MGB983079 MPW983077:MPX983079 MZS983077:MZT983079 NJO983077:NJP983079 NTK983077:NTL983079 ODG983077:ODH983079 ONC983077:OND983079 OWY983077:OWZ983079 PGU983077:PGV983079 PQQ983077:PQR983079 QAM983077:QAN983079 QKI983077:QKJ983079 QUE983077:QUF983079 REA983077:REB983079 RNW983077:RNX983079 RXS983077:RXT983079 SHO983077:SHP983079 SRK983077:SRL983079 TBG983077:TBH983079 TLC983077:TLD983079 TUY983077:TUZ983079 UEU983077:UEV983079 UOQ983077:UOR983079 UYM983077:UYN983079 VII983077:VIJ983079 VSE983077:VSF983079 WCA983077:WCB983079 WLW983077:WLX983079 WVS983077:WVT983079" xr:uid="{00000000-0002-0000-0D00-000002000000}">
      <formula1>AND(COUNTA(A37:J37)=2,K37&lt;=1)=TRUE</formula1>
    </dataValidation>
    <dataValidation type="custom" allowBlank="1" showInputMessage="1" showErrorMessage="1" sqref="F37:J39 JB37:JF39 SX37:TB39 ACT37:ACX39 AMP37:AMT39 AWL37:AWP39 BGH37:BGL39 BQD37:BQH39 BZZ37:CAD39 CJV37:CJZ39 CTR37:CTV39 DDN37:DDR39 DNJ37:DNN39 DXF37:DXJ39 EHB37:EHF39 EQX37:ERB39 FAT37:FAX39 FKP37:FKT39 FUL37:FUP39 GEH37:GEL39 GOD37:GOH39 GXZ37:GYD39 HHV37:HHZ39 HRR37:HRV39 IBN37:IBR39 ILJ37:ILN39 IVF37:IVJ39 JFB37:JFF39 JOX37:JPB39 JYT37:JYX39 KIP37:KIT39 KSL37:KSP39 LCH37:LCL39 LMD37:LMH39 LVZ37:LWD39 MFV37:MFZ39 MPR37:MPV39 MZN37:MZR39 NJJ37:NJN39 NTF37:NTJ39 ODB37:ODF39 OMX37:ONB39 OWT37:OWX39 PGP37:PGT39 PQL37:PQP39 QAH37:QAL39 QKD37:QKH39 QTZ37:QUD39 RDV37:RDZ39 RNR37:RNV39 RXN37:RXR39 SHJ37:SHN39 SRF37:SRJ39 TBB37:TBF39 TKX37:TLB39 TUT37:TUX39 UEP37:UET39 UOL37:UOP39 UYH37:UYL39 VID37:VIH39 VRZ37:VSD39 WBV37:WBZ39 WLR37:WLV39 WVN37:WVR39 F65573:J65575 JB65573:JF65575 SX65573:TB65575 ACT65573:ACX65575 AMP65573:AMT65575 AWL65573:AWP65575 BGH65573:BGL65575 BQD65573:BQH65575 BZZ65573:CAD65575 CJV65573:CJZ65575 CTR65573:CTV65575 DDN65573:DDR65575 DNJ65573:DNN65575 DXF65573:DXJ65575 EHB65573:EHF65575 EQX65573:ERB65575 FAT65573:FAX65575 FKP65573:FKT65575 FUL65573:FUP65575 GEH65573:GEL65575 GOD65573:GOH65575 GXZ65573:GYD65575 HHV65573:HHZ65575 HRR65573:HRV65575 IBN65573:IBR65575 ILJ65573:ILN65575 IVF65573:IVJ65575 JFB65573:JFF65575 JOX65573:JPB65575 JYT65573:JYX65575 KIP65573:KIT65575 KSL65573:KSP65575 LCH65573:LCL65575 LMD65573:LMH65575 LVZ65573:LWD65575 MFV65573:MFZ65575 MPR65573:MPV65575 MZN65573:MZR65575 NJJ65573:NJN65575 NTF65573:NTJ65575 ODB65573:ODF65575 OMX65573:ONB65575 OWT65573:OWX65575 PGP65573:PGT65575 PQL65573:PQP65575 QAH65573:QAL65575 QKD65573:QKH65575 QTZ65573:QUD65575 RDV65573:RDZ65575 RNR65573:RNV65575 RXN65573:RXR65575 SHJ65573:SHN65575 SRF65573:SRJ65575 TBB65573:TBF65575 TKX65573:TLB65575 TUT65573:TUX65575 UEP65573:UET65575 UOL65573:UOP65575 UYH65573:UYL65575 VID65573:VIH65575 VRZ65573:VSD65575 WBV65573:WBZ65575 WLR65573:WLV65575 WVN65573:WVR65575 F131109:J131111 JB131109:JF131111 SX131109:TB131111 ACT131109:ACX131111 AMP131109:AMT131111 AWL131109:AWP131111 BGH131109:BGL131111 BQD131109:BQH131111 BZZ131109:CAD131111 CJV131109:CJZ131111 CTR131109:CTV131111 DDN131109:DDR131111 DNJ131109:DNN131111 DXF131109:DXJ131111 EHB131109:EHF131111 EQX131109:ERB131111 FAT131109:FAX131111 FKP131109:FKT131111 FUL131109:FUP131111 GEH131109:GEL131111 GOD131109:GOH131111 GXZ131109:GYD131111 HHV131109:HHZ131111 HRR131109:HRV131111 IBN131109:IBR131111 ILJ131109:ILN131111 IVF131109:IVJ131111 JFB131109:JFF131111 JOX131109:JPB131111 JYT131109:JYX131111 KIP131109:KIT131111 KSL131109:KSP131111 LCH131109:LCL131111 LMD131109:LMH131111 LVZ131109:LWD131111 MFV131109:MFZ131111 MPR131109:MPV131111 MZN131109:MZR131111 NJJ131109:NJN131111 NTF131109:NTJ131111 ODB131109:ODF131111 OMX131109:ONB131111 OWT131109:OWX131111 PGP131109:PGT131111 PQL131109:PQP131111 QAH131109:QAL131111 QKD131109:QKH131111 QTZ131109:QUD131111 RDV131109:RDZ131111 RNR131109:RNV131111 RXN131109:RXR131111 SHJ131109:SHN131111 SRF131109:SRJ131111 TBB131109:TBF131111 TKX131109:TLB131111 TUT131109:TUX131111 UEP131109:UET131111 UOL131109:UOP131111 UYH131109:UYL131111 VID131109:VIH131111 VRZ131109:VSD131111 WBV131109:WBZ131111 WLR131109:WLV131111 WVN131109:WVR131111 F196645:J196647 JB196645:JF196647 SX196645:TB196647 ACT196645:ACX196647 AMP196645:AMT196647 AWL196645:AWP196647 BGH196645:BGL196647 BQD196645:BQH196647 BZZ196645:CAD196647 CJV196645:CJZ196647 CTR196645:CTV196647 DDN196645:DDR196647 DNJ196645:DNN196647 DXF196645:DXJ196647 EHB196645:EHF196647 EQX196645:ERB196647 FAT196645:FAX196647 FKP196645:FKT196647 FUL196645:FUP196647 GEH196645:GEL196647 GOD196645:GOH196647 GXZ196645:GYD196647 HHV196645:HHZ196647 HRR196645:HRV196647 IBN196645:IBR196647 ILJ196645:ILN196647 IVF196645:IVJ196647 JFB196645:JFF196647 JOX196645:JPB196647 JYT196645:JYX196647 KIP196645:KIT196647 KSL196645:KSP196647 LCH196645:LCL196647 LMD196645:LMH196647 LVZ196645:LWD196647 MFV196645:MFZ196647 MPR196645:MPV196647 MZN196645:MZR196647 NJJ196645:NJN196647 NTF196645:NTJ196647 ODB196645:ODF196647 OMX196645:ONB196647 OWT196645:OWX196647 PGP196645:PGT196647 PQL196645:PQP196647 QAH196645:QAL196647 QKD196645:QKH196647 QTZ196645:QUD196647 RDV196645:RDZ196647 RNR196645:RNV196647 RXN196645:RXR196647 SHJ196645:SHN196647 SRF196645:SRJ196647 TBB196645:TBF196647 TKX196645:TLB196647 TUT196645:TUX196647 UEP196645:UET196647 UOL196645:UOP196647 UYH196645:UYL196647 VID196645:VIH196647 VRZ196645:VSD196647 WBV196645:WBZ196647 WLR196645:WLV196647 WVN196645:WVR196647 F262181:J262183 JB262181:JF262183 SX262181:TB262183 ACT262181:ACX262183 AMP262181:AMT262183 AWL262181:AWP262183 BGH262181:BGL262183 BQD262181:BQH262183 BZZ262181:CAD262183 CJV262181:CJZ262183 CTR262181:CTV262183 DDN262181:DDR262183 DNJ262181:DNN262183 DXF262181:DXJ262183 EHB262181:EHF262183 EQX262181:ERB262183 FAT262181:FAX262183 FKP262181:FKT262183 FUL262181:FUP262183 GEH262181:GEL262183 GOD262181:GOH262183 GXZ262181:GYD262183 HHV262181:HHZ262183 HRR262181:HRV262183 IBN262181:IBR262183 ILJ262181:ILN262183 IVF262181:IVJ262183 JFB262181:JFF262183 JOX262181:JPB262183 JYT262181:JYX262183 KIP262181:KIT262183 KSL262181:KSP262183 LCH262181:LCL262183 LMD262181:LMH262183 LVZ262181:LWD262183 MFV262181:MFZ262183 MPR262181:MPV262183 MZN262181:MZR262183 NJJ262181:NJN262183 NTF262181:NTJ262183 ODB262181:ODF262183 OMX262181:ONB262183 OWT262181:OWX262183 PGP262181:PGT262183 PQL262181:PQP262183 QAH262181:QAL262183 QKD262181:QKH262183 QTZ262181:QUD262183 RDV262181:RDZ262183 RNR262181:RNV262183 RXN262181:RXR262183 SHJ262181:SHN262183 SRF262181:SRJ262183 TBB262181:TBF262183 TKX262181:TLB262183 TUT262181:TUX262183 UEP262181:UET262183 UOL262181:UOP262183 UYH262181:UYL262183 VID262181:VIH262183 VRZ262181:VSD262183 WBV262181:WBZ262183 WLR262181:WLV262183 WVN262181:WVR262183 F327717:J327719 JB327717:JF327719 SX327717:TB327719 ACT327717:ACX327719 AMP327717:AMT327719 AWL327717:AWP327719 BGH327717:BGL327719 BQD327717:BQH327719 BZZ327717:CAD327719 CJV327717:CJZ327719 CTR327717:CTV327719 DDN327717:DDR327719 DNJ327717:DNN327719 DXF327717:DXJ327719 EHB327717:EHF327719 EQX327717:ERB327719 FAT327717:FAX327719 FKP327717:FKT327719 FUL327717:FUP327719 GEH327717:GEL327719 GOD327717:GOH327719 GXZ327717:GYD327719 HHV327717:HHZ327719 HRR327717:HRV327719 IBN327717:IBR327719 ILJ327717:ILN327719 IVF327717:IVJ327719 JFB327717:JFF327719 JOX327717:JPB327719 JYT327717:JYX327719 KIP327717:KIT327719 KSL327717:KSP327719 LCH327717:LCL327719 LMD327717:LMH327719 LVZ327717:LWD327719 MFV327717:MFZ327719 MPR327717:MPV327719 MZN327717:MZR327719 NJJ327717:NJN327719 NTF327717:NTJ327719 ODB327717:ODF327719 OMX327717:ONB327719 OWT327717:OWX327719 PGP327717:PGT327719 PQL327717:PQP327719 QAH327717:QAL327719 QKD327717:QKH327719 QTZ327717:QUD327719 RDV327717:RDZ327719 RNR327717:RNV327719 RXN327717:RXR327719 SHJ327717:SHN327719 SRF327717:SRJ327719 TBB327717:TBF327719 TKX327717:TLB327719 TUT327717:TUX327719 UEP327717:UET327719 UOL327717:UOP327719 UYH327717:UYL327719 VID327717:VIH327719 VRZ327717:VSD327719 WBV327717:WBZ327719 WLR327717:WLV327719 WVN327717:WVR327719 F393253:J393255 JB393253:JF393255 SX393253:TB393255 ACT393253:ACX393255 AMP393253:AMT393255 AWL393253:AWP393255 BGH393253:BGL393255 BQD393253:BQH393255 BZZ393253:CAD393255 CJV393253:CJZ393255 CTR393253:CTV393255 DDN393253:DDR393255 DNJ393253:DNN393255 DXF393253:DXJ393255 EHB393253:EHF393255 EQX393253:ERB393255 FAT393253:FAX393255 FKP393253:FKT393255 FUL393253:FUP393255 GEH393253:GEL393255 GOD393253:GOH393255 GXZ393253:GYD393255 HHV393253:HHZ393255 HRR393253:HRV393255 IBN393253:IBR393255 ILJ393253:ILN393255 IVF393253:IVJ393255 JFB393253:JFF393255 JOX393253:JPB393255 JYT393253:JYX393255 KIP393253:KIT393255 KSL393253:KSP393255 LCH393253:LCL393255 LMD393253:LMH393255 LVZ393253:LWD393255 MFV393253:MFZ393255 MPR393253:MPV393255 MZN393253:MZR393255 NJJ393253:NJN393255 NTF393253:NTJ393255 ODB393253:ODF393255 OMX393253:ONB393255 OWT393253:OWX393255 PGP393253:PGT393255 PQL393253:PQP393255 QAH393253:QAL393255 QKD393253:QKH393255 QTZ393253:QUD393255 RDV393253:RDZ393255 RNR393253:RNV393255 RXN393253:RXR393255 SHJ393253:SHN393255 SRF393253:SRJ393255 TBB393253:TBF393255 TKX393253:TLB393255 TUT393253:TUX393255 UEP393253:UET393255 UOL393253:UOP393255 UYH393253:UYL393255 VID393253:VIH393255 VRZ393253:VSD393255 WBV393253:WBZ393255 WLR393253:WLV393255 WVN393253:WVR393255 F458789:J458791 JB458789:JF458791 SX458789:TB458791 ACT458789:ACX458791 AMP458789:AMT458791 AWL458789:AWP458791 BGH458789:BGL458791 BQD458789:BQH458791 BZZ458789:CAD458791 CJV458789:CJZ458791 CTR458789:CTV458791 DDN458789:DDR458791 DNJ458789:DNN458791 DXF458789:DXJ458791 EHB458789:EHF458791 EQX458789:ERB458791 FAT458789:FAX458791 FKP458789:FKT458791 FUL458789:FUP458791 GEH458789:GEL458791 GOD458789:GOH458791 GXZ458789:GYD458791 HHV458789:HHZ458791 HRR458789:HRV458791 IBN458789:IBR458791 ILJ458789:ILN458791 IVF458789:IVJ458791 JFB458789:JFF458791 JOX458789:JPB458791 JYT458789:JYX458791 KIP458789:KIT458791 KSL458789:KSP458791 LCH458789:LCL458791 LMD458789:LMH458791 LVZ458789:LWD458791 MFV458789:MFZ458791 MPR458789:MPV458791 MZN458789:MZR458791 NJJ458789:NJN458791 NTF458789:NTJ458791 ODB458789:ODF458791 OMX458789:ONB458791 OWT458789:OWX458791 PGP458789:PGT458791 PQL458789:PQP458791 QAH458789:QAL458791 QKD458789:QKH458791 QTZ458789:QUD458791 RDV458789:RDZ458791 RNR458789:RNV458791 RXN458789:RXR458791 SHJ458789:SHN458791 SRF458789:SRJ458791 TBB458789:TBF458791 TKX458789:TLB458791 TUT458789:TUX458791 UEP458789:UET458791 UOL458789:UOP458791 UYH458789:UYL458791 VID458789:VIH458791 VRZ458789:VSD458791 WBV458789:WBZ458791 WLR458789:WLV458791 WVN458789:WVR458791 F524325:J524327 JB524325:JF524327 SX524325:TB524327 ACT524325:ACX524327 AMP524325:AMT524327 AWL524325:AWP524327 BGH524325:BGL524327 BQD524325:BQH524327 BZZ524325:CAD524327 CJV524325:CJZ524327 CTR524325:CTV524327 DDN524325:DDR524327 DNJ524325:DNN524327 DXF524325:DXJ524327 EHB524325:EHF524327 EQX524325:ERB524327 FAT524325:FAX524327 FKP524325:FKT524327 FUL524325:FUP524327 GEH524325:GEL524327 GOD524325:GOH524327 GXZ524325:GYD524327 HHV524325:HHZ524327 HRR524325:HRV524327 IBN524325:IBR524327 ILJ524325:ILN524327 IVF524325:IVJ524327 JFB524325:JFF524327 JOX524325:JPB524327 JYT524325:JYX524327 KIP524325:KIT524327 KSL524325:KSP524327 LCH524325:LCL524327 LMD524325:LMH524327 LVZ524325:LWD524327 MFV524325:MFZ524327 MPR524325:MPV524327 MZN524325:MZR524327 NJJ524325:NJN524327 NTF524325:NTJ524327 ODB524325:ODF524327 OMX524325:ONB524327 OWT524325:OWX524327 PGP524325:PGT524327 PQL524325:PQP524327 QAH524325:QAL524327 QKD524325:QKH524327 QTZ524325:QUD524327 RDV524325:RDZ524327 RNR524325:RNV524327 RXN524325:RXR524327 SHJ524325:SHN524327 SRF524325:SRJ524327 TBB524325:TBF524327 TKX524325:TLB524327 TUT524325:TUX524327 UEP524325:UET524327 UOL524325:UOP524327 UYH524325:UYL524327 VID524325:VIH524327 VRZ524325:VSD524327 WBV524325:WBZ524327 WLR524325:WLV524327 WVN524325:WVR524327 F589861:J589863 JB589861:JF589863 SX589861:TB589863 ACT589861:ACX589863 AMP589861:AMT589863 AWL589861:AWP589863 BGH589861:BGL589863 BQD589861:BQH589863 BZZ589861:CAD589863 CJV589861:CJZ589863 CTR589861:CTV589863 DDN589861:DDR589863 DNJ589861:DNN589863 DXF589861:DXJ589863 EHB589861:EHF589863 EQX589861:ERB589863 FAT589861:FAX589863 FKP589861:FKT589863 FUL589861:FUP589863 GEH589861:GEL589863 GOD589861:GOH589863 GXZ589861:GYD589863 HHV589861:HHZ589863 HRR589861:HRV589863 IBN589861:IBR589863 ILJ589861:ILN589863 IVF589861:IVJ589863 JFB589861:JFF589863 JOX589861:JPB589863 JYT589861:JYX589863 KIP589861:KIT589863 KSL589861:KSP589863 LCH589861:LCL589863 LMD589861:LMH589863 LVZ589861:LWD589863 MFV589861:MFZ589863 MPR589861:MPV589863 MZN589861:MZR589863 NJJ589861:NJN589863 NTF589861:NTJ589863 ODB589861:ODF589863 OMX589861:ONB589863 OWT589861:OWX589863 PGP589861:PGT589863 PQL589861:PQP589863 QAH589861:QAL589863 QKD589861:QKH589863 QTZ589861:QUD589863 RDV589861:RDZ589863 RNR589861:RNV589863 RXN589861:RXR589863 SHJ589861:SHN589863 SRF589861:SRJ589863 TBB589861:TBF589863 TKX589861:TLB589863 TUT589861:TUX589863 UEP589861:UET589863 UOL589861:UOP589863 UYH589861:UYL589863 VID589861:VIH589863 VRZ589861:VSD589863 WBV589861:WBZ589863 WLR589861:WLV589863 WVN589861:WVR589863 F655397:J655399 JB655397:JF655399 SX655397:TB655399 ACT655397:ACX655399 AMP655397:AMT655399 AWL655397:AWP655399 BGH655397:BGL655399 BQD655397:BQH655399 BZZ655397:CAD655399 CJV655397:CJZ655399 CTR655397:CTV655399 DDN655397:DDR655399 DNJ655397:DNN655399 DXF655397:DXJ655399 EHB655397:EHF655399 EQX655397:ERB655399 FAT655397:FAX655399 FKP655397:FKT655399 FUL655397:FUP655399 GEH655397:GEL655399 GOD655397:GOH655399 GXZ655397:GYD655399 HHV655397:HHZ655399 HRR655397:HRV655399 IBN655397:IBR655399 ILJ655397:ILN655399 IVF655397:IVJ655399 JFB655397:JFF655399 JOX655397:JPB655399 JYT655397:JYX655399 KIP655397:KIT655399 KSL655397:KSP655399 LCH655397:LCL655399 LMD655397:LMH655399 LVZ655397:LWD655399 MFV655397:MFZ655399 MPR655397:MPV655399 MZN655397:MZR655399 NJJ655397:NJN655399 NTF655397:NTJ655399 ODB655397:ODF655399 OMX655397:ONB655399 OWT655397:OWX655399 PGP655397:PGT655399 PQL655397:PQP655399 QAH655397:QAL655399 QKD655397:QKH655399 QTZ655397:QUD655399 RDV655397:RDZ655399 RNR655397:RNV655399 RXN655397:RXR655399 SHJ655397:SHN655399 SRF655397:SRJ655399 TBB655397:TBF655399 TKX655397:TLB655399 TUT655397:TUX655399 UEP655397:UET655399 UOL655397:UOP655399 UYH655397:UYL655399 VID655397:VIH655399 VRZ655397:VSD655399 WBV655397:WBZ655399 WLR655397:WLV655399 WVN655397:WVR655399 F720933:J720935 JB720933:JF720935 SX720933:TB720935 ACT720933:ACX720935 AMP720933:AMT720935 AWL720933:AWP720935 BGH720933:BGL720935 BQD720933:BQH720935 BZZ720933:CAD720935 CJV720933:CJZ720935 CTR720933:CTV720935 DDN720933:DDR720935 DNJ720933:DNN720935 DXF720933:DXJ720935 EHB720933:EHF720935 EQX720933:ERB720935 FAT720933:FAX720935 FKP720933:FKT720935 FUL720933:FUP720935 GEH720933:GEL720935 GOD720933:GOH720935 GXZ720933:GYD720935 HHV720933:HHZ720935 HRR720933:HRV720935 IBN720933:IBR720935 ILJ720933:ILN720935 IVF720933:IVJ720935 JFB720933:JFF720935 JOX720933:JPB720935 JYT720933:JYX720935 KIP720933:KIT720935 KSL720933:KSP720935 LCH720933:LCL720935 LMD720933:LMH720935 LVZ720933:LWD720935 MFV720933:MFZ720935 MPR720933:MPV720935 MZN720933:MZR720935 NJJ720933:NJN720935 NTF720933:NTJ720935 ODB720933:ODF720935 OMX720933:ONB720935 OWT720933:OWX720935 PGP720933:PGT720935 PQL720933:PQP720935 QAH720933:QAL720935 QKD720933:QKH720935 QTZ720933:QUD720935 RDV720933:RDZ720935 RNR720933:RNV720935 RXN720933:RXR720935 SHJ720933:SHN720935 SRF720933:SRJ720935 TBB720933:TBF720935 TKX720933:TLB720935 TUT720933:TUX720935 UEP720933:UET720935 UOL720933:UOP720935 UYH720933:UYL720935 VID720933:VIH720935 VRZ720933:VSD720935 WBV720933:WBZ720935 WLR720933:WLV720935 WVN720933:WVR720935 F786469:J786471 JB786469:JF786471 SX786469:TB786471 ACT786469:ACX786471 AMP786469:AMT786471 AWL786469:AWP786471 BGH786469:BGL786471 BQD786469:BQH786471 BZZ786469:CAD786471 CJV786469:CJZ786471 CTR786469:CTV786471 DDN786469:DDR786471 DNJ786469:DNN786471 DXF786469:DXJ786471 EHB786469:EHF786471 EQX786469:ERB786471 FAT786469:FAX786471 FKP786469:FKT786471 FUL786469:FUP786471 GEH786469:GEL786471 GOD786469:GOH786471 GXZ786469:GYD786471 HHV786469:HHZ786471 HRR786469:HRV786471 IBN786469:IBR786471 ILJ786469:ILN786471 IVF786469:IVJ786471 JFB786469:JFF786471 JOX786469:JPB786471 JYT786469:JYX786471 KIP786469:KIT786471 KSL786469:KSP786471 LCH786469:LCL786471 LMD786469:LMH786471 LVZ786469:LWD786471 MFV786469:MFZ786471 MPR786469:MPV786471 MZN786469:MZR786471 NJJ786469:NJN786471 NTF786469:NTJ786471 ODB786469:ODF786471 OMX786469:ONB786471 OWT786469:OWX786471 PGP786469:PGT786471 PQL786469:PQP786471 QAH786469:QAL786471 QKD786469:QKH786471 QTZ786469:QUD786471 RDV786469:RDZ786471 RNR786469:RNV786471 RXN786469:RXR786471 SHJ786469:SHN786471 SRF786469:SRJ786471 TBB786469:TBF786471 TKX786469:TLB786471 TUT786469:TUX786471 UEP786469:UET786471 UOL786469:UOP786471 UYH786469:UYL786471 VID786469:VIH786471 VRZ786469:VSD786471 WBV786469:WBZ786471 WLR786469:WLV786471 WVN786469:WVR786471 F852005:J852007 JB852005:JF852007 SX852005:TB852007 ACT852005:ACX852007 AMP852005:AMT852007 AWL852005:AWP852007 BGH852005:BGL852007 BQD852005:BQH852007 BZZ852005:CAD852007 CJV852005:CJZ852007 CTR852005:CTV852007 DDN852005:DDR852007 DNJ852005:DNN852007 DXF852005:DXJ852007 EHB852005:EHF852007 EQX852005:ERB852007 FAT852005:FAX852007 FKP852005:FKT852007 FUL852005:FUP852007 GEH852005:GEL852007 GOD852005:GOH852007 GXZ852005:GYD852007 HHV852005:HHZ852007 HRR852005:HRV852007 IBN852005:IBR852007 ILJ852005:ILN852007 IVF852005:IVJ852007 JFB852005:JFF852007 JOX852005:JPB852007 JYT852005:JYX852007 KIP852005:KIT852007 KSL852005:KSP852007 LCH852005:LCL852007 LMD852005:LMH852007 LVZ852005:LWD852007 MFV852005:MFZ852007 MPR852005:MPV852007 MZN852005:MZR852007 NJJ852005:NJN852007 NTF852005:NTJ852007 ODB852005:ODF852007 OMX852005:ONB852007 OWT852005:OWX852007 PGP852005:PGT852007 PQL852005:PQP852007 QAH852005:QAL852007 QKD852005:QKH852007 QTZ852005:QUD852007 RDV852005:RDZ852007 RNR852005:RNV852007 RXN852005:RXR852007 SHJ852005:SHN852007 SRF852005:SRJ852007 TBB852005:TBF852007 TKX852005:TLB852007 TUT852005:TUX852007 UEP852005:UET852007 UOL852005:UOP852007 UYH852005:UYL852007 VID852005:VIH852007 VRZ852005:VSD852007 WBV852005:WBZ852007 WLR852005:WLV852007 WVN852005:WVR852007 F917541:J917543 JB917541:JF917543 SX917541:TB917543 ACT917541:ACX917543 AMP917541:AMT917543 AWL917541:AWP917543 BGH917541:BGL917543 BQD917541:BQH917543 BZZ917541:CAD917543 CJV917541:CJZ917543 CTR917541:CTV917543 DDN917541:DDR917543 DNJ917541:DNN917543 DXF917541:DXJ917543 EHB917541:EHF917543 EQX917541:ERB917543 FAT917541:FAX917543 FKP917541:FKT917543 FUL917541:FUP917543 GEH917541:GEL917543 GOD917541:GOH917543 GXZ917541:GYD917543 HHV917541:HHZ917543 HRR917541:HRV917543 IBN917541:IBR917543 ILJ917541:ILN917543 IVF917541:IVJ917543 JFB917541:JFF917543 JOX917541:JPB917543 JYT917541:JYX917543 KIP917541:KIT917543 KSL917541:KSP917543 LCH917541:LCL917543 LMD917541:LMH917543 LVZ917541:LWD917543 MFV917541:MFZ917543 MPR917541:MPV917543 MZN917541:MZR917543 NJJ917541:NJN917543 NTF917541:NTJ917543 ODB917541:ODF917543 OMX917541:ONB917543 OWT917541:OWX917543 PGP917541:PGT917543 PQL917541:PQP917543 QAH917541:QAL917543 QKD917541:QKH917543 QTZ917541:QUD917543 RDV917541:RDZ917543 RNR917541:RNV917543 RXN917541:RXR917543 SHJ917541:SHN917543 SRF917541:SRJ917543 TBB917541:TBF917543 TKX917541:TLB917543 TUT917541:TUX917543 UEP917541:UET917543 UOL917541:UOP917543 UYH917541:UYL917543 VID917541:VIH917543 VRZ917541:VSD917543 WBV917541:WBZ917543 WLR917541:WLV917543 WVN917541:WVR917543 F983077:J983079 JB983077:JF983079 SX983077:TB983079 ACT983077:ACX983079 AMP983077:AMT983079 AWL983077:AWP983079 BGH983077:BGL983079 BQD983077:BQH983079 BZZ983077:CAD983079 CJV983077:CJZ983079 CTR983077:CTV983079 DDN983077:DDR983079 DNJ983077:DNN983079 DXF983077:DXJ983079 EHB983077:EHF983079 EQX983077:ERB983079 FAT983077:FAX983079 FKP983077:FKT983079 FUL983077:FUP983079 GEH983077:GEL983079 GOD983077:GOH983079 GXZ983077:GYD983079 HHV983077:HHZ983079 HRR983077:HRV983079 IBN983077:IBR983079 ILJ983077:ILN983079 IVF983077:IVJ983079 JFB983077:JFF983079 JOX983077:JPB983079 JYT983077:JYX983079 KIP983077:KIT983079 KSL983077:KSP983079 LCH983077:LCL983079 LMD983077:LMH983079 LVZ983077:LWD983079 MFV983077:MFZ983079 MPR983077:MPV983079 MZN983077:MZR983079 NJJ983077:NJN983079 NTF983077:NTJ983079 ODB983077:ODF983079 OMX983077:ONB983079 OWT983077:OWX983079 PGP983077:PGT983079 PQL983077:PQP983079 QAH983077:QAL983079 QKD983077:QKH983079 QTZ983077:QUD983079 RDV983077:RDZ983079 RNR983077:RNV983079 RXN983077:RXR983079 SHJ983077:SHN983079 SRF983077:SRJ983079 TBB983077:TBF983079 TKX983077:TLB983079 TUT983077:TUX983079 UEP983077:UET983079 UOL983077:UOP983079 UYH983077:UYL983079 VID983077:VIH983079 VRZ983077:VSD983079 WBV983077:WBZ983079 WLR983077:WLV983079 WVN983077:WVR983079" xr:uid="{00000000-0002-0000-0D00-000003000000}">
      <formula1>COUNTA(A37)=1</formula1>
    </dataValidation>
    <dataValidation type="custom" allowBlank="1" showInputMessage="1" showErrorMessage="1" error="SE REQUIERE EVALUAR LOS 3 COMPORMISOS" sqref="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xr:uid="{00000000-0002-0000-0D00-000004000000}">
      <formula1>COUNTA(M37:N39)=3</formula1>
    </dataValidation>
    <dataValidation type="custom" allowBlank="1" showInputMessage="1" showErrorMessage="1" sqref="P27:Q27 JL27:JM27 TH27:TI27 ADD27:ADE27 AMZ27:ANA27 AWV27:AWW27 BGR27:BGS27 BQN27:BQO27 CAJ27:CAK27 CKF27:CKG27 CUB27:CUC27 DDX27:DDY27 DNT27:DNU27 DXP27:DXQ27 EHL27:EHM27 ERH27:ERI27 FBD27:FBE27 FKZ27:FLA27 FUV27:FUW27 GER27:GES27 GON27:GOO27 GYJ27:GYK27 HIF27:HIG27 HSB27:HSC27 IBX27:IBY27 ILT27:ILU27 IVP27:IVQ27 JFL27:JFM27 JPH27:JPI27 JZD27:JZE27 KIZ27:KJA27 KSV27:KSW27 LCR27:LCS27 LMN27:LMO27 LWJ27:LWK27 MGF27:MGG27 MQB27:MQC27 MZX27:MZY27 NJT27:NJU27 NTP27:NTQ27 ODL27:ODM27 ONH27:ONI27 OXD27:OXE27 PGZ27:PHA27 PQV27:PQW27 QAR27:QAS27 QKN27:QKO27 QUJ27:QUK27 REF27:REG27 ROB27:ROC27 RXX27:RXY27 SHT27:SHU27 SRP27:SRQ27 TBL27:TBM27 TLH27:TLI27 TVD27:TVE27 UEZ27:UFA27 UOV27:UOW27 UYR27:UYS27 VIN27:VIO27 VSJ27:VSK27 WCF27:WCG27 WMB27:WMC27 WVX27:WVY27 P65563:Q65563 JL65563:JM65563 TH65563:TI65563 ADD65563:ADE65563 AMZ65563:ANA65563 AWV65563:AWW65563 BGR65563:BGS65563 BQN65563:BQO65563 CAJ65563:CAK65563 CKF65563:CKG65563 CUB65563:CUC65563 DDX65563:DDY65563 DNT65563:DNU65563 DXP65563:DXQ65563 EHL65563:EHM65563 ERH65563:ERI65563 FBD65563:FBE65563 FKZ65563:FLA65563 FUV65563:FUW65563 GER65563:GES65563 GON65563:GOO65563 GYJ65563:GYK65563 HIF65563:HIG65563 HSB65563:HSC65563 IBX65563:IBY65563 ILT65563:ILU65563 IVP65563:IVQ65563 JFL65563:JFM65563 JPH65563:JPI65563 JZD65563:JZE65563 KIZ65563:KJA65563 KSV65563:KSW65563 LCR65563:LCS65563 LMN65563:LMO65563 LWJ65563:LWK65563 MGF65563:MGG65563 MQB65563:MQC65563 MZX65563:MZY65563 NJT65563:NJU65563 NTP65563:NTQ65563 ODL65563:ODM65563 ONH65563:ONI65563 OXD65563:OXE65563 PGZ65563:PHA65563 PQV65563:PQW65563 QAR65563:QAS65563 QKN65563:QKO65563 QUJ65563:QUK65563 REF65563:REG65563 ROB65563:ROC65563 RXX65563:RXY65563 SHT65563:SHU65563 SRP65563:SRQ65563 TBL65563:TBM65563 TLH65563:TLI65563 TVD65563:TVE65563 UEZ65563:UFA65563 UOV65563:UOW65563 UYR65563:UYS65563 VIN65563:VIO65563 VSJ65563:VSK65563 WCF65563:WCG65563 WMB65563:WMC65563 WVX65563:WVY65563 P131099:Q131099 JL131099:JM131099 TH131099:TI131099 ADD131099:ADE131099 AMZ131099:ANA131099 AWV131099:AWW131099 BGR131099:BGS131099 BQN131099:BQO131099 CAJ131099:CAK131099 CKF131099:CKG131099 CUB131099:CUC131099 DDX131099:DDY131099 DNT131099:DNU131099 DXP131099:DXQ131099 EHL131099:EHM131099 ERH131099:ERI131099 FBD131099:FBE131099 FKZ131099:FLA131099 FUV131099:FUW131099 GER131099:GES131099 GON131099:GOO131099 GYJ131099:GYK131099 HIF131099:HIG131099 HSB131099:HSC131099 IBX131099:IBY131099 ILT131099:ILU131099 IVP131099:IVQ131099 JFL131099:JFM131099 JPH131099:JPI131099 JZD131099:JZE131099 KIZ131099:KJA131099 KSV131099:KSW131099 LCR131099:LCS131099 LMN131099:LMO131099 LWJ131099:LWK131099 MGF131099:MGG131099 MQB131099:MQC131099 MZX131099:MZY131099 NJT131099:NJU131099 NTP131099:NTQ131099 ODL131099:ODM131099 ONH131099:ONI131099 OXD131099:OXE131099 PGZ131099:PHA131099 PQV131099:PQW131099 QAR131099:QAS131099 QKN131099:QKO131099 QUJ131099:QUK131099 REF131099:REG131099 ROB131099:ROC131099 RXX131099:RXY131099 SHT131099:SHU131099 SRP131099:SRQ131099 TBL131099:TBM131099 TLH131099:TLI131099 TVD131099:TVE131099 UEZ131099:UFA131099 UOV131099:UOW131099 UYR131099:UYS131099 VIN131099:VIO131099 VSJ131099:VSK131099 WCF131099:WCG131099 WMB131099:WMC131099 WVX131099:WVY131099 P196635:Q196635 JL196635:JM196635 TH196635:TI196635 ADD196635:ADE196635 AMZ196635:ANA196635 AWV196635:AWW196635 BGR196635:BGS196635 BQN196635:BQO196635 CAJ196635:CAK196635 CKF196635:CKG196635 CUB196635:CUC196635 DDX196635:DDY196635 DNT196635:DNU196635 DXP196635:DXQ196635 EHL196635:EHM196635 ERH196635:ERI196635 FBD196635:FBE196635 FKZ196635:FLA196635 FUV196635:FUW196635 GER196635:GES196635 GON196635:GOO196635 GYJ196635:GYK196635 HIF196635:HIG196635 HSB196635:HSC196635 IBX196635:IBY196635 ILT196635:ILU196635 IVP196635:IVQ196635 JFL196635:JFM196635 JPH196635:JPI196635 JZD196635:JZE196635 KIZ196635:KJA196635 KSV196635:KSW196635 LCR196635:LCS196635 LMN196635:LMO196635 LWJ196635:LWK196635 MGF196635:MGG196635 MQB196635:MQC196635 MZX196635:MZY196635 NJT196635:NJU196635 NTP196635:NTQ196635 ODL196635:ODM196635 ONH196635:ONI196635 OXD196635:OXE196635 PGZ196635:PHA196635 PQV196635:PQW196635 QAR196635:QAS196635 QKN196635:QKO196635 QUJ196635:QUK196635 REF196635:REG196635 ROB196635:ROC196635 RXX196635:RXY196635 SHT196635:SHU196635 SRP196635:SRQ196635 TBL196635:TBM196635 TLH196635:TLI196635 TVD196635:TVE196635 UEZ196635:UFA196635 UOV196635:UOW196635 UYR196635:UYS196635 VIN196635:VIO196635 VSJ196635:VSK196635 WCF196635:WCG196635 WMB196635:WMC196635 WVX196635:WVY196635 P262171:Q262171 JL262171:JM262171 TH262171:TI262171 ADD262171:ADE262171 AMZ262171:ANA262171 AWV262171:AWW262171 BGR262171:BGS262171 BQN262171:BQO262171 CAJ262171:CAK262171 CKF262171:CKG262171 CUB262171:CUC262171 DDX262171:DDY262171 DNT262171:DNU262171 DXP262171:DXQ262171 EHL262171:EHM262171 ERH262171:ERI262171 FBD262171:FBE262171 FKZ262171:FLA262171 FUV262171:FUW262171 GER262171:GES262171 GON262171:GOO262171 GYJ262171:GYK262171 HIF262171:HIG262171 HSB262171:HSC262171 IBX262171:IBY262171 ILT262171:ILU262171 IVP262171:IVQ262171 JFL262171:JFM262171 JPH262171:JPI262171 JZD262171:JZE262171 KIZ262171:KJA262171 KSV262171:KSW262171 LCR262171:LCS262171 LMN262171:LMO262171 LWJ262171:LWK262171 MGF262171:MGG262171 MQB262171:MQC262171 MZX262171:MZY262171 NJT262171:NJU262171 NTP262171:NTQ262171 ODL262171:ODM262171 ONH262171:ONI262171 OXD262171:OXE262171 PGZ262171:PHA262171 PQV262171:PQW262171 QAR262171:QAS262171 QKN262171:QKO262171 QUJ262171:QUK262171 REF262171:REG262171 ROB262171:ROC262171 RXX262171:RXY262171 SHT262171:SHU262171 SRP262171:SRQ262171 TBL262171:TBM262171 TLH262171:TLI262171 TVD262171:TVE262171 UEZ262171:UFA262171 UOV262171:UOW262171 UYR262171:UYS262171 VIN262171:VIO262171 VSJ262171:VSK262171 WCF262171:WCG262171 WMB262171:WMC262171 WVX262171:WVY262171 P327707:Q327707 JL327707:JM327707 TH327707:TI327707 ADD327707:ADE327707 AMZ327707:ANA327707 AWV327707:AWW327707 BGR327707:BGS327707 BQN327707:BQO327707 CAJ327707:CAK327707 CKF327707:CKG327707 CUB327707:CUC327707 DDX327707:DDY327707 DNT327707:DNU327707 DXP327707:DXQ327707 EHL327707:EHM327707 ERH327707:ERI327707 FBD327707:FBE327707 FKZ327707:FLA327707 FUV327707:FUW327707 GER327707:GES327707 GON327707:GOO327707 GYJ327707:GYK327707 HIF327707:HIG327707 HSB327707:HSC327707 IBX327707:IBY327707 ILT327707:ILU327707 IVP327707:IVQ327707 JFL327707:JFM327707 JPH327707:JPI327707 JZD327707:JZE327707 KIZ327707:KJA327707 KSV327707:KSW327707 LCR327707:LCS327707 LMN327707:LMO327707 LWJ327707:LWK327707 MGF327707:MGG327707 MQB327707:MQC327707 MZX327707:MZY327707 NJT327707:NJU327707 NTP327707:NTQ327707 ODL327707:ODM327707 ONH327707:ONI327707 OXD327707:OXE327707 PGZ327707:PHA327707 PQV327707:PQW327707 QAR327707:QAS327707 QKN327707:QKO327707 QUJ327707:QUK327707 REF327707:REG327707 ROB327707:ROC327707 RXX327707:RXY327707 SHT327707:SHU327707 SRP327707:SRQ327707 TBL327707:TBM327707 TLH327707:TLI327707 TVD327707:TVE327707 UEZ327707:UFA327707 UOV327707:UOW327707 UYR327707:UYS327707 VIN327707:VIO327707 VSJ327707:VSK327707 WCF327707:WCG327707 WMB327707:WMC327707 WVX327707:WVY327707 P393243:Q393243 JL393243:JM393243 TH393243:TI393243 ADD393243:ADE393243 AMZ393243:ANA393243 AWV393243:AWW393243 BGR393243:BGS393243 BQN393243:BQO393243 CAJ393243:CAK393243 CKF393243:CKG393243 CUB393243:CUC393243 DDX393243:DDY393243 DNT393243:DNU393243 DXP393243:DXQ393243 EHL393243:EHM393243 ERH393243:ERI393243 FBD393243:FBE393243 FKZ393243:FLA393243 FUV393243:FUW393243 GER393243:GES393243 GON393243:GOO393243 GYJ393243:GYK393243 HIF393243:HIG393243 HSB393243:HSC393243 IBX393243:IBY393243 ILT393243:ILU393243 IVP393243:IVQ393243 JFL393243:JFM393243 JPH393243:JPI393243 JZD393243:JZE393243 KIZ393243:KJA393243 KSV393243:KSW393243 LCR393243:LCS393243 LMN393243:LMO393243 LWJ393243:LWK393243 MGF393243:MGG393243 MQB393243:MQC393243 MZX393243:MZY393243 NJT393243:NJU393243 NTP393243:NTQ393243 ODL393243:ODM393243 ONH393243:ONI393243 OXD393243:OXE393243 PGZ393243:PHA393243 PQV393243:PQW393243 QAR393243:QAS393243 QKN393243:QKO393243 QUJ393243:QUK393243 REF393243:REG393243 ROB393243:ROC393243 RXX393243:RXY393243 SHT393243:SHU393243 SRP393243:SRQ393243 TBL393243:TBM393243 TLH393243:TLI393243 TVD393243:TVE393243 UEZ393243:UFA393243 UOV393243:UOW393243 UYR393243:UYS393243 VIN393243:VIO393243 VSJ393243:VSK393243 WCF393243:WCG393243 WMB393243:WMC393243 WVX393243:WVY393243 P458779:Q458779 JL458779:JM458779 TH458779:TI458779 ADD458779:ADE458779 AMZ458779:ANA458779 AWV458779:AWW458779 BGR458779:BGS458779 BQN458779:BQO458779 CAJ458779:CAK458779 CKF458779:CKG458779 CUB458779:CUC458779 DDX458779:DDY458779 DNT458779:DNU458779 DXP458779:DXQ458779 EHL458779:EHM458779 ERH458779:ERI458779 FBD458779:FBE458779 FKZ458779:FLA458779 FUV458779:FUW458779 GER458779:GES458779 GON458779:GOO458779 GYJ458779:GYK458779 HIF458779:HIG458779 HSB458779:HSC458779 IBX458779:IBY458779 ILT458779:ILU458779 IVP458779:IVQ458779 JFL458779:JFM458779 JPH458779:JPI458779 JZD458779:JZE458779 KIZ458779:KJA458779 KSV458779:KSW458779 LCR458779:LCS458779 LMN458779:LMO458779 LWJ458779:LWK458779 MGF458779:MGG458779 MQB458779:MQC458779 MZX458779:MZY458779 NJT458779:NJU458779 NTP458779:NTQ458779 ODL458779:ODM458779 ONH458779:ONI458779 OXD458779:OXE458779 PGZ458779:PHA458779 PQV458779:PQW458779 QAR458779:QAS458779 QKN458779:QKO458779 QUJ458779:QUK458779 REF458779:REG458779 ROB458779:ROC458779 RXX458779:RXY458779 SHT458779:SHU458779 SRP458779:SRQ458779 TBL458779:TBM458779 TLH458779:TLI458779 TVD458779:TVE458779 UEZ458779:UFA458779 UOV458779:UOW458779 UYR458779:UYS458779 VIN458779:VIO458779 VSJ458779:VSK458779 WCF458779:WCG458779 WMB458779:WMC458779 WVX458779:WVY458779 P524315:Q524315 JL524315:JM524315 TH524315:TI524315 ADD524315:ADE524315 AMZ524315:ANA524315 AWV524315:AWW524315 BGR524315:BGS524315 BQN524315:BQO524315 CAJ524315:CAK524315 CKF524315:CKG524315 CUB524315:CUC524315 DDX524315:DDY524315 DNT524315:DNU524315 DXP524315:DXQ524315 EHL524315:EHM524315 ERH524315:ERI524315 FBD524315:FBE524315 FKZ524315:FLA524315 FUV524315:FUW524315 GER524315:GES524315 GON524315:GOO524315 GYJ524315:GYK524315 HIF524315:HIG524315 HSB524315:HSC524315 IBX524315:IBY524315 ILT524315:ILU524315 IVP524315:IVQ524315 JFL524315:JFM524315 JPH524315:JPI524315 JZD524315:JZE524315 KIZ524315:KJA524315 KSV524315:KSW524315 LCR524315:LCS524315 LMN524315:LMO524315 LWJ524315:LWK524315 MGF524315:MGG524315 MQB524315:MQC524315 MZX524315:MZY524315 NJT524315:NJU524315 NTP524315:NTQ524315 ODL524315:ODM524315 ONH524315:ONI524315 OXD524315:OXE524315 PGZ524315:PHA524315 PQV524315:PQW524315 QAR524315:QAS524315 QKN524315:QKO524315 QUJ524315:QUK524315 REF524315:REG524315 ROB524315:ROC524315 RXX524315:RXY524315 SHT524315:SHU524315 SRP524315:SRQ524315 TBL524315:TBM524315 TLH524315:TLI524315 TVD524315:TVE524315 UEZ524315:UFA524315 UOV524315:UOW524315 UYR524315:UYS524315 VIN524315:VIO524315 VSJ524315:VSK524315 WCF524315:WCG524315 WMB524315:WMC524315 WVX524315:WVY524315 P589851:Q589851 JL589851:JM589851 TH589851:TI589851 ADD589851:ADE589851 AMZ589851:ANA589851 AWV589851:AWW589851 BGR589851:BGS589851 BQN589851:BQO589851 CAJ589851:CAK589851 CKF589851:CKG589851 CUB589851:CUC589851 DDX589851:DDY589851 DNT589851:DNU589851 DXP589851:DXQ589851 EHL589851:EHM589851 ERH589851:ERI589851 FBD589851:FBE589851 FKZ589851:FLA589851 FUV589851:FUW589851 GER589851:GES589851 GON589851:GOO589851 GYJ589851:GYK589851 HIF589851:HIG589851 HSB589851:HSC589851 IBX589851:IBY589851 ILT589851:ILU589851 IVP589851:IVQ589851 JFL589851:JFM589851 JPH589851:JPI589851 JZD589851:JZE589851 KIZ589851:KJA589851 KSV589851:KSW589851 LCR589851:LCS589851 LMN589851:LMO589851 LWJ589851:LWK589851 MGF589851:MGG589851 MQB589851:MQC589851 MZX589851:MZY589851 NJT589851:NJU589851 NTP589851:NTQ589851 ODL589851:ODM589851 ONH589851:ONI589851 OXD589851:OXE589851 PGZ589851:PHA589851 PQV589851:PQW589851 QAR589851:QAS589851 QKN589851:QKO589851 QUJ589851:QUK589851 REF589851:REG589851 ROB589851:ROC589851 RXX589851:RXY589851 SHT589851:SHU589851 SRP589851:SRQ589851 TBL589851:TBM589851 TLH589851:TLI589851 TVD589851:TVE589851 UEZ589851:UFA589851 UOV589851:UOW589851 UYR589851:UYS589851 VIN589851:VIO589851 VSJ589851:VSK589851 WCF589851:WCG589851 WMB589851:WMC589851 WVX589851:WVY589851 P655387:Q655387 JL655387:JM655387 TH655387:TI655387 ADD655387:ADE655387 AMZ655387:ANA655387 AWV655387:AWW655387 BGR655387:BGS655387 BQN655387:BQO655387 CAJ655387:CAK655387 CKF655387:CKG655387 CUB655387:CUC655387 DDX655387:DDY655387 DNT655387:DNU655387 DXP655387:DXQ655387 EHL655387:EHM655387 ERH655387:ERI655387 FBD655387:FBE655387 FKZ655387:FLA655387 FUV655387:FUW655387 GER655387:GES655387 GON655387:GOO655387 GYJ655387:GYK655387 HIF655387:HIG655387 HSB655387:HSC655387 IBX655387:IBY655387 ILT655387:ILU655387 IVP655387:IVQ655387 JFL655387:JFM655387 JPH655387:JPI655387 JZD655387:JZE655387 KIZ655387:KJA655387 KSV655387:KSW655387 LCR655387:LCS655387 LMN655387:LMO655387 LWJ655387:LWK655387 MGF655387:MGG655387 MQB655387:MQC655387 MZX655387:MZY655387 NJT655387:NJU655387 NTP655387:NTQ655387 ODL655387:ODM655387 ONH655387:ONI655387 OXD655387:OXE655387 PGZ655387:PHA655387 PQV655387:PQW655387 QAR655387:QAS655387 QKN655387:QKO655387 QUJ655387:QUK655387 REF655387:REG655387 ROB655387:ROC655387 RXX655387:RXY655387 SHT655387:SHU655387 SRP655387:SRQ655387 TBL655387:TBM655387 TLH655387:TLI655387 TVD655387:TVE655387 UEZ655387:UFA655387 UOV655387:UOW655387 UYR655387:UYS655387 VIN655387:VIO655387 VSJ655387:VSK655387 WCF655387:WCG655387 WMB655387:WMC655387 WVX655387:WVY655387 P720923:Q720923 JL720923:JM720923 TH720923:TI720923 ADD720923:ADE720923 AMZ720923:ANA720923 AWV720923:AWW720923 BGR720923:BGS720923 BQN720923:BQO720923 CAJ720923:CAK720923 CKF720923:CKG720923 CUB720923:CUC720923 DDX720923:DDY720923 DNT720923:DNU720923 DXP720923:DXQ720923 EHL720923:EHM720923 ERH720923:ERI720923 FBD720923:FBE720923 FKZ720923:FLA720923 FUV720923:FUW720923 GER720923:GES720923 GON720923:GOO720923 GYJ720923:GYK720923 HIF720923:HIG720923 HSB720923:HSC720923 IBX720923:IBY720923 ILT720923:ILU720923 IVP720923:IVQ720923 JFL720923:JFM720923 JPH720923:JPI720923 JZD720923:JZE720923 KIZ720923:KJA720923 KSV720923:KSW720923 LCR720923:LCS720923 LMN720923:LMO720923 LWJ720923:LWK720923 MGF720923:MGG720923 MQB720923:MQC720923 MZX720923:MZY720923 NJT720923:NJU720923 NTP720923:NTQ720923 ODL720923:ODM720923 ONH720923:ONI720923 OXD720923:OXE720923 PGZ720923:PHA720923 PQV720923:PQW720923 QAR720923:QAS720923 QKN720923:QKO720923 QUJ720923:QUK720923 REF720923:REG720923 ROB720923:ROC720923 RXX720923:RXY720923 SHT720923:SHU720923 SRP720923:SRQ720923 TBL720923:TBM720923 TLH720923:TLI720923 TVD720923:TVE720923 UEZ720923:UFA720923 UOV720923:UOW720923 UYR720923:UYS720923 VIN720923:VIO720923 VSJ720923:VSK720923 WCF720923:WCG720923 WMB720923:WMC720923 WVX720923:WVY720923 P786459:Q786459 JL786459:JM786459 TH786459:TI786459 ADD786459:ADE786459 AMZ786459:ANA786459 AWV786459:AWW786459 BGR786459:BGS786459 BQN786459:BQO786459 CAJ786459:CAK786459 CKF786459:CKG786459 CUB786459:CUC786459 DDX786459:DDY786459 DNT786459:DNU786459 DXP786459:DXQ786459 EHL786459:EHM786459 ERH786459:ERI786459 FBD786459:FBE786459 FKZ786459:FLA786459 FUV786459:FUW786459 GER786459:GES786459 GON786459:GOO786459 GYJ786459:GYK786459 HIF786459:HIG786459 HSB786459:HSC786459 IBX786459:IBY786459 ILT786459:ILU786459 IVP786459:IVQ786459 JFL786459:JFM786459 JPH786459:JPI786459 JZD786459:JZE786459 KIZ786459:KJA786459 KSV786459:KSW786459 LCR786459:LCS786459 LMN786459:LMO786459 LWJ786459:LWK786459 MGF786459:MGG786459 MQB786459:MQC786459 MZX786459:MZY786459 NJT786459:NJU786459 NTP786459:NTQ786459 ODL786459:ODM786459 ONH786459:ONI786459 OXD786459:OXE786459 PGZ786459:PHA786459 PQV786459:PQW786459 QAR786459:QAS786459 QKN786459:QKO786459 QUJ786459:QUK786459 REF786459:REG786459 ROB786459:ROC786459 RXX786459:RXY786459 SHT786459:SHU786459 SRP786459:SRQ786459 TBL786459:TBM786459 TLH786459:TLI786459 TVD786459:TVE786459 UEZ786459:UFA786459 UOV786459:UOW786459 UYR786459:UYS786459 VIN786459:VIO786459 VSJ786459:VSK786459 WCF786459:WCG786459 WMB786459:WMC786459 WVX786459:WVY786459 P851995:Q851995 JL851995:JM851995 TH851995:TI851995 ADD851995:ADE851995 AMZ851995:ANA851995 AWV851995:AWW851995 BGR851995:BGS851995 BQN851995:BQO851995 CAJ851995:CAK851995 CKF851995:CKG851995 CUB851995:CUC851995 DDX851995:DDY851995 DNT851995:DNU851995 DXP851995:DXQ851995 EHL851995:EHM851995 ERH851995:ERI851995 FBD851995:FBE851995 FKZ851995:FLA851995 FUV851995:FUW851995 GER851995:GES851995 GON851995:GOO851995 GYJ851995:GYK851995 HIF851995:HIG851995 HSB851995:HSC851995 IBX851995:IBY851995 ILT851995:ILU851995 IVP851995:IVQ851995 JFL851995:JFM851995 JPH851995:JPI851995 JZD851995:JZE851995 KIZ851995:KJA851995 KSV851995:KSW851995 LCR851995:LCS851995 LMN851995:LMO851995 LWJ851995:LWK851995 MGF851995:MGG851995 MQB851995:MQC851995 MZX851995:MZY851995 NJT851995:NJU851995 NTP851995:NTQ851995 ODL851995:ODM851995 ONH851995:ONI851995 OXD851995:OXE851995 PGZ851995:PHA851995 PQV851995:PQW851995 QAR851995:QAS851995 QKN851995:QKO851995 QUJ851995:QUK851995 REF851995:REG851995 ROB851995:ROC851995 RXX851995:RXY851995 SHT851995:SHU851995 SRP851995:SRQ851995 TBL851995:TBM851995 TLH851995:TLI851995 TVD851995:TVE851995 UEZ851995:UFA851995 UOV851995:UOW851995 UYR851995:UYS851995 VIN851995:VIO851995 VSJ851995:VSK851995 WCF851995:WCG851995 WMB851995:WMC851995 WVX851995:WVY851995 P917531:Q917531 JL917531:JM917531 TH917531:TI917531 ADD917531:ADE917531 AMZ917531:ANA917531 AWV917531:AWW917531 BGR917531:BGS917531 BQN917531:BQO917531 CAJ917531:CAK917531 CKF917531:CKG917531 CUB917531:CUC917531 DDX917531:DDY917531 DNT917531:DNU917531 DXP917531:DXQ917531 EHL917531:EHM917531 ERH917531:ERI917531 FBD917531:FBE917531 FKZ917531:FLA917531 FUV917531:FUW917531 GER917531:GES917531 GON917531:GOO917531 GYJ917531:GYK917531 HIF917531:HIG917531 HSB917531:HSC917531 IBX917531:IBY917531 ILT917531:ILU917531 IVP917531:IVQ917531 JFL917531:JFM917531 JPH917531:JPI917531 JZD917531:JZE917531 KIZ917531:KJA917531 KSV917531:KSW917531 LCR917531:LCS917531 LMN917531:LMO917531 LWJ917531:LWK917531 MGF917531:MGG917531 MQB917531:MQC917531 MZX917531:MZY917531 NJT917531:NJU917531 NTP917531:NTQ917531 ODL917531:ODM917531 ONH917531:ONI917531 OXD917531:OXE917531 PGZ917531:PHA917531 PQV917531:PQW917531 QAR917531:QAS917531 QKN917531:QKO917531 QUJ917531:QUK917531 REF917531:REG917531 ROB917531:ROC917531 RXX917531:RXY917531 SHT917531:SHU917531 SRP917531:SRQ917531 TBL917531:TBM917531 TLH917531:TLI917531 TVD917531:TVE917531 UEZ917531:UFA917531 UOV917531:UOW917531 UYR917531:UYS917531 VIN917531:VIO917531 VSJ917531:VSK917531 WCF917531:WCG917531 WMB917531:WMC917531 WVX917531:WVY917531 P983067:Q983067 JL983067:JM983067 TH983067:TI983067 ADD983067:ADE983067 AMZ983067:ANA983067 AWV983067:AWW983067 BGR983067:BGS983067 BQN983067:BQO983067 CAJ983067:CAK983067 CKF983067:CKG983067 CUB983067:CUC983067 DDX983067:DDY983067 DNT983067:DNU983067 DXP983067:DXQ983067 EHL983067:EHM983067 ERH983067:ERI983067 FBD983067:FBE983067 FKZ983067:FLA983067 FUV983067:FUW983067 GER983067:GES983067 GON983067:GOO983067 GYJ983067:GYK983067 HIF983067:HIG983067 HSB983067:HSC983067 IBX983067:IBY983067 ILT983067:ILU983067 IVP983067:IVQ983067 JFL983067:JFM983067 JPH983067:JPI983067 JZD983067:JZE983067 KIZ983067:KJA983067 KSV983067:KSW983067 LCR983067:LCS983067 LMN983067:LMO983067 LWJ983067:LWK983067 MGF983067:MGG983067 MQB983067:MQC983067 MZX983067:MZY983067 NJT983067:NJU983067 NTP983067:NTQ983067 ODL983067:ODM983067 ONH983067:ONI983067 OXD983067:OXE983067 PGZ983067:PHA983067 PQV983067:PQW983067 QAR983067:QAS983067 QKN983067:QKO983067 QUJ983067:QUK983067 REF983067:REG983067 ROB983067:ROC983067 RXX983067:RXY983067 SHT983067:SHU983067 SRP983067:SRQ983067 TBL983067:TBM983067 TLH983067:TLI983067 TVD983067:TVE983067 UEZ983067:UFA983067 UOV983067:UOW983067 UYR983067:UYS983067 VIN983067:VIO983067 VSJ983067:VSK983067 WCF983067:WCG983067 WMB983067:WMC983067 WVX983067:WVY983067" xr:uid="{00000000-0002-0000-0D00-000005000000}">
      <formula1>AND(R23="SI",COUNTA(A27,G27,N27)=3)=TRUE</formula1>
    </dataValidation>
    <dataValidation type="custom" allowBlank="1" showInputMessage="1" showErrorMessage="1" sqref="N27:O27 JJ27:JK27 TF27:TG27 ADB27:ADC27 AMX27:AMY27 AWT27:AWU27 BGP27:BGQ27 BQL27:BQM27 CAH27:CAI27 CKD27:CKE27 CTZ27:CUA27 DDV27:DDW27 DNR27:DNS27 DXN27:DXO27 EHJ27:EHK27 ERF27:ERG27 FBB27:FBC27 FKX27:FKY27 FUT27:FUU27 GEP27:GEQ27 GOL27:GOM27 GYH27:GYI27 HID27:HIE27 HRZ27:HSA27 IBV27:IBW27 ILR27:ILS27 IVN27:IVO27 JFJ27:JFK27 JPF27:JPG27 JZB27:JZC27 KIX27:KIY27 KST27:KSU27 LCP27:LCQ27 LML27:LMM27 LWH27:LWI27 MGD27:MGE27 MPZ27:MQA27 MZV27:MZW27 NJR27:NJS27 NTN27:NTO27 ODJ27:ODK27 ONF27:ONG27 OXB27:OXC27 PGX27:PGY27 PQT27:PQU27 QAP27:QAQ27 QKL27:QKM27 QUH27:QUI27 RED27:REE27 RNZ27:ROA27 RXV27:RXW27 SHR27:SHS27 SRN27:SRO27 TBJ27:TBK27 TLF27:TLG27 TVB27:TVC27 UEX27:UEY27 UOT27:UOU27 UYP27:UYQ27 VIL27:VIM27 VSH27:VSI27 WCD27:WCE27 WLZ27:WMA27 WVV27:WVW27 N65563:O65563 JJ65563:JK65563 TF65563:TG65563 ADB65563:ADC65563 AMX65563:AMY65563 AWT65563:AWU65563 BGP65563:BGQ65563 BQL65563:BQM65563 CAH65563:CAI65563 CKD65563:CKE65563 CTZ65563:CUA65563 DDV65563:DDW65563 DNR65563:DNS65563 DXN65563:DXO65563 EHJ65563:EHK65563 ERF65563:ERG65563 FBB65563:FBC65563 FKX65563:FKY65563 FUT65563:FUU65563 GEP65563:GEQ65563 GOL65563:GOM65563 GYH65563:GYI65563 HID65563:HIE65563 HRZ65563:HSA65563 IBV65563:IBW65563 ILR65563:ILS65563 IVN65563:IVO65563 JFJ65563:JFK65563 JPF65563:JPG65563 JZB65563:JZC65563 KIX65563:KIY65563 KST65563:KSU65563 LCP65563:LCQ65563 LML65563:LMM65563 LWH65563:LWI65563 MGD65563:MGE65563 MPZ65563:MQA65563 MZV65563:MZW65563 NJR65563:NJS65563 NTN65563:NTO65563 ODJ65563:ODK65563 ONF65563:ONG65563 OXB65563:OXC65563 PGX65563:PGY65563 PQT65563:PQU65563 QAP65563:QAQ65563 QKL65563:QKM65563 QUH65563:QUI65563 RED65563:REE65563 RNZ65563:ROA65563 RXV65563:RXW65563 SHR65563:SHS65563 SRN65563:SRO65563 TBJ65563:TBK65563 TLF65563:TLG65563 TVB65563:TVC65563 UEX65563:UEY65563 UOT65563:UOU65563 UYP65563:UYQ65563 VIL65563:VIM65563 VSH65563:VSI65563 WCD65563:WCE65563 WLZ65563:WMA65563 WVV65563:WVW65563 N131099:O131099 JJ131099:JK131099 TF131099:TG131099 ADB131099:ADC131099 AMX131099:AMY131099 AWT131099:AWU131099 BGP131099:BGQ131099 BQL131099:BQM131099 CAH131099:CAI131099 CKD131099:CKE131099 CTZ131099:CUA131099 DDV131099:DDW131099 DNR131099:DNS131099 DXN131099:DXO131099 EHJ131099:EHK131099 ERF131099:ERG131099 FBB131099:FBC131099 FKX131099:FKY131099 FUT131099:FUU131099 GEP131099:GEQ131099 GOL131099:GOM131099 GYH131099:GYI131099 HID131099:HIE131099 HRZ131099:HSA131099 IBV131099:IBW131099 ILR131099:ILS131099 IVN131099:IVO131099 JFJ131099:JFK131099 JPF131099:JPG131099 JZB131099:JZC131099 KIX131099:KIY131099 KST131099:KSU131099 LCP131099:LCQ131099 LML131099:LMM131099 LWH131099:LWI131099 MGD131099:MGE131099 MPZ131099:MQA131099 MZV131099:MZW131099 NJR131099:NJS131099 NTN131099:NTO131099 ODJ131099:ODK131099 ONF131099:ONG131099 OXB131099:OXC131099 PGX131099:PGY131099 PQT131099:PQU131099 QAP131099:QAQ131099 QKL131099:QKM131099 QUH131099:QUI131099 RED131099:REE131099 RNZ131099:ROA131099 RXV131099:RXW131099 SHR131099:SHS131099 SRN131099:SRO131099 TBJ131099:TBK131099 TLF131099:TLG131099 TVB131099:TVC131099 UEX131099:UEY131099 UOT131099:UOU131099 UYP131099:UYQ131099 VIL131099:VIM131099 VSH131099:VSI131099 WCD131099:WCE131099 WLZ131099:WMA131099 WVV131099:WVW131099 N196635:O196635 JJ196635:JK196635 TF196635:TG196635 ADB196635:ADC196635 AMX196635:AMY196635 AWT196635:AWU196635 BGP196635:BGQ196635 BQL196635:BQM196635 CAH196635:CAI196635 CKD196635:CKE196635 CTZ196635:CUA196635 DDV196635:DDW196635 DNR196635:DNS196635 DXN196635:DXO196635 EHJ196635:EHK196635 ERF196635:ERG196635 FBB196635:FBC196635 FKX196635:FKY196635 FUT196635:FUU196635 GEP196635:GEQ196635 GOL196635:GOM196635 GYH196635:GYI196635 HID196635:HIE196635 HRZ196635:HSA196635 IBV196635:IBW196635 ILR196635:ILS196635 IVN196635:IVO196635 JFJ196635:JFK196635 JPF196635:JPG196635 JZB196635:JZC196635 KIX196635:KIY196635 KST196635:KSU196635 LCP196635:LCQ196635 LML196635:LMM196635 LWH196635:LWI196635 MGD196635:MGE196635 MPZ196635:MQA196635 MZV196635:MZW196635 NJR196635:NJS196635 NTN196635:NTO196635 ODJ196635:ODK196635 ONF196635:ONG196635 OXB196635:OXC196635 PGX196635:PGY196635 PQT196635:PQU196635 QAP196635:QAQ196635 QKL196635:QKM196635 QUH196635:QUI196635 RED196635:REE196635 RNZ196635:ROA196635 RXV196635:RXW196635 SHR196635:SHS196635 SRN196635:SRO196635 TBJ196635:TBK196635 TLF196635:TLG196635 TVB196635:TVC196635 UEX196635:UEY196635 UOT196635:UOU196635 UYP196635:UYQ196635 VIL196635:VIM196635 VSH196635:VSI196635 WCD196635:WCE196635 WLZ196635:WMA196635 WVV196635:WVW196635 N262171:O262171 JJ262171:JK262171 TF262171:TG262171 ADB262171:ADC262171 AMX262171:AMY262171 AWT262171:AWU262171 BGP262171:BGQ262171 BQL262171:BQM262171 CAH262171:CAI262171 CKD262171:CKE262171 CTZ262171:CUA262171 DDV262171:DDW262171 DNR262171:DNS262171 DXN262171:DXO262171 EHJ262171:EHK262171 ERF262171:ERG262171 FBB262171:FBC262171 FKX262171:FKY262171 FUT262171:FUU262171 GEP262171:GEQ262171 GOL262171:GOM262171 GYH262171:GYI262171 HID262171:HIE262171 HRZ262171:HSA262171 IBV262171:IBW262171 ILR262171:ILS262171 IVN262171:IVO262171 JFJ262171:JFK262171 JPF262171:JPG262171 JZB262171:JZC262171 KIX262171:KIY262171 KST262171:KSU262171 LCP262171:LCQ262171 LML262171:LMM262171 LWH262171:LWI262171 MGD262171:MGE262171 MPZ262171:MQA262171 MZV262171:MZW262171 NJR262171:NJS262171 NTN262171:NTO262171 ODJ262171:ODK262171 ONF262171:ONG262171 OXB262171:OXC262171 PGX262171:PGY262171 PQT262171:PQU262171 QAP262171:QAQ262171 QKL262171:QKM262171 QUH262171:QUI262171 RED262171:REE262171 RNZ262171:ROA262171 RXV262171:RXW262171 SHR262171:SHS262171 SRN262171:SRO262171 TBJ262171:TBK262171 TLF262171:TLG262171 TVB262171:TVC262171 UEX262171:UEY262171 UOT262171:UOU262171 UYP262171:UYQ262171 VIL262171:VIM262171 VSH262171:VSI262171 WCD262171:WCE262171 WLZ262171:WMA262171 WVV262171:WVW262171 N327707:O327707 JJ327707:JK327707 TF327707:TG327707 ADB327707:ADC327707 AMX327707:AMY327707 AWT327707:AWU327707 BGP327707:BGQ327707 BQL327707:BQM327707 CAH327707:CAI327707 CKD327707:CKE327707 CTZ327707:CUA327707 DDV327707:DDW327707 DNR327707:DNS327707 DXN327707:DXO327707 EHJ327707:EHK327707 ERF327707:ERG327707 FBB327707:FBC327707 FKX327707:FKY327707 FUT327707:FUU327707 GEP327707:GEQ327707 GOL327707:GOM327707 GYH327707:GYI327707 HID327707:HIE327707 HRZ327707:HSA327707 IBV327707:IBW327707 ILR327707:ILS327707 IVN327707:IVO327707 JFJ327707:JFK327707 JPF327707:JPG327707 JZB327707:JZC327707 KIX327707:KIY327707 KST327707:KSU327707 LCP327707:LCQ327707 LML327707:LMM327707 LWH327707:LWI327707 MGD327707:MGE327707 MPZ327707:MQA327707 MZV327707:MZW327707 NJR327707:NJS327707 NTN327707:NTO327707 ODJ327707:ODK327707 ONF327707:ONG327707 OXB327707:OXC327707 PGX327707:PGY327707 PQT327707:PQU327707 QAP327707:QAQ327707 QKL327707:QKM327707 QUH327707:QUI327707 RED327707:REE327707 RNZ327707:ROA327707 RXV327707:RXW327707 SHR327707:SHS327707 SRN327707:SRO327707 TBJ327707:TBK327707 TLF327707:TLG327707 TVB327707:TVC327707 UEX327707:UEY327707 UOT327707:UOU327707 UYP327707:UYQ327707 VIL327707:VIM327707 VSH327707:VSI327707 WCD327707:WCE327707 WLZ327707:WMA327707 WVV327707:WVW327707 N393243:O393243 JJ393243:JK393243 TF393243:TG393243 ADB393243:ADC393243 AMX393243:AMY393243 AWT393243:AWU393243 BGP393243:BGQ393243 BQL393243:BQM393243 CAH393243:CAI393243 CKD393243:CKE393243 CTZ393243:CUA393243 DDV393243:DDW393243 DNR393243:DNS393243 DXN393243:DXO393243 EHJ393243:EHK393243 ERF393243:ERG393243 FBB393243:FBC393243 FKX393243:FKY393243 FUT393243:FUU393243 GEP393243:GEQ393243 GOL393243:GOM393243 GYH393243:GYI393243 HID393243:HIE393243 HRZ393243:HSA393243 IBV393243:IBW393243 ILR393243:ILS393243 IVN393243:IVO393243 JFJ393243:JFK393243 JPF393243:JPG393243 JZB393243:JZC393243 KIX393243:KIY393243 KST393243:KSU393243 LCP393243:LCQ393243 LML393243:LMM393243 LWH393243:LWI393243 MGD393243:MGE393243 MPZ393243:MQA393243 MZV393243:MZW393243 NJR393243:NJS393243 NTN393243:NTO393243 ODJ393243:ODK393243 ONF393243:ONG393243 OXB393243:OXC393243 PGX393243:PGY393243 PQT393243:PQU393243 QAP393243:QAQ393243 QKL393243:QKM393243 QUH393243:QUI393243 RED393243:REE393243 RNZ393243:ROA393243 RXV393243:RXW393243 SHR393243:SHS393243 SRN393243:SRO393243 TBJ393243:TBK393243 TLF393243:TLG393243 TVB393243:TVC393243 UEX393243:UEY393243 UOT393243:UOU393243 UYP393243:UYQ393243 VIL393243:VIM393243 VSH393243:VSI393243 WCD393243:WCE393243 WLZ393243:WMA393243 WVV393243:WVW393243 N458779:O458779 JJ458779:JK458779 TF458779:TG458779 ADB458779:ADC458779 AMX458779:AMY458779 AWT458779:AWU458779 BGP458779:BGQ458779 BQL458779:BQM458779 CAH458779:CAI458779 CKD458779:CKE458779 CTZ458779:CUA458779 DDV458779:DDW458779 DNR458779:DNS458779 DXN458779:DXO458779 EHJ458779:EHK458779 ERF458779:ERG458779 FBB458779:FBC458779 FKX458779:FKY458779 FUT458779:FUU458779 GEP458779:GEQ458779 GOL458779:GOM458779 GYH458779:GYI458779 HID458779:HIE458779 HRZ458779:HSA458779 IBV458779:IBW458779 ILR458779:ILS458779 IVN458779:IVO458779 JFJ458779:JFK458779 JPF458779:JPG458779 JZB458779:JZC458779 KIX458779:KIY458779 KST458779:KSU458779 LCP458779:LCQ458779 LML458779:LMM458779 LWH458779:LWI458779 MGD458779:MGE458779 MPZ458779:MQA458779 MZV458779:MZW458779 NJR458779:NJS458779 NTN458779:NTO458779 ODJ458779:ODK458779 ONF458779:ONG458779 OXB458779:OXC458779 PGX458779:PGY458779 PQT458779:PQU458779 QAP458779:QAQ458779 QKL458779:QKM458779 QUH458779:QUI458779 RED458779:REE458779 RNZ458779:ROA458779 RXV458779:RXW458779 SHR458779:SHS458779 SRN458779:SRO458779 TBJ458779:TBK458779 TLF458779:TLG458779 TVB458779:TVC458779 UEX458779:UEY458779 UOT458779:UOU458779 UYP458779:UYQ458779 VIL458779:VIM458779 VSH458779:VSI458779 WCD458779:WCE458779 WLZ458779:WMA458779 WVV458779:WVW458779 N524315:O524315 JJ524315:JK524315 TF524315:TG524315 ADB524315:ADC524315 AMX524315:AMY524315 AWT524315:AWU524315 BGP524315:BGQ524315 BQL524315:BQM524315 CAH524315:CAI524315 CKD524315:CKE524315 CTZ524315:CUA524315 DDV524315:DDW524315 DNR524315:DNS524315 DXN524315:DXO524315 EHJ524315:EHK524315 ERF524315:ERG524315 FBB524315:FBC524315 FKX524315:FKY524315 FUT524315:FUU524315 GEP524315:GEQ524315 GOL524315:GOM524315 GYH524315:GYI524315 HID524315:HIE524315 HRZ524315:HSA524315 IBV524315:IBW524315 ILR524315:ILS524315 IVN524315:IVO524315 JFJ524315:JFK524315 JPF524315:JPG524315 JZB524315:JZC524315 KIX524315:KIY524315 KST524315:KSU524315 LCP524315:LCQ524315 LML524315:LMM524315 LWH524315:LWI524315 MGD524315:MGE524315 MPZ524315:MQA524315 MZV524315:MZW524315 NJR524315:NJS524315 NTN524315:NTO524315 ODJ524315:ODK524315 ONF524315:ONG524315 OXB524315:OXC524315 PGX524315:PGY524315 PQT524315:PQU524315 QAP524315:QAQ524315 QKL524315:QKM524315 QUH524315:QUI524315 RED524315:REE524315 RNZ524315:ROA524315 RXV524315:RXW524315 SHR524315:SHS524315 SRN524315:SRO524315 TBJ524315:TBK524315 TLF524315:TLG524315 TVB524315:TVC524315 UEX524315:UEY524315 UOT524315:UOU524315 UYP524315:UYQ524315 VIL524315:VIM524315 VSH524315:VSI524315 WCD524315:WCE524315 WLZ524315:WMA524315 WVV524315:WVW524315 N589851:O589851 JJ589851:JK589851 TF589851:TG589851 ADB589851:ADC589851 AMX589851:AMY589851 AWT589851:AWU589851 BGP589851:BGQ589851 BQL589851:BQM589851 CAH589851:CAI589851 CKD589851:CKE589851 CTZ589851:CUA589851 DDV589851:DDW589851 DNR589851:DNS589851 DXN589851:DXO589851 EHJ589851:EHK589851 ERF589851:ERG589851 FBB589851:FBC589851 FKX589851:FKY589851 FUT589851:FUU589851 GEP589851:GEQ589851 GOL589851:GOM589851 GYH589851:GYI589851 HID589851:HIE589851 HRZ589851:HSA589851 IBV589851:IBW589851 ILR589851:ILS589851 IVN589851:IVO589851 JFJ589851:JFK589851 JPF589851:JPG589851 JZB589851:JZC589851 KIX589851:KIY589851 KST589851:KSU589851 LCP589851:LCQ589851 LML589851:LMM589851 LWH589851:LWI589851 MGD589851:MGE589851 MPZ589851:MQA589851 MZV589851:MZW589851 NJR589851:NJS589851 NTN589851:NTO589851 ODJ589851:ODK589851 ONF589851:ONG589851 OXB589851:OXC589851 PGX589851:PGY589851 PQT589851:PQU589851 QAP589851:QAQ589851 QKL589851:QKM589851 QUH589851:QUI589851 RED589851:REE589851 RNZ589851:ROA589851 RXV589851:RXW589851 SHR589851:SHS589851 SRN589851:SRO589851 TBJ589851:TBK589851 TLF589851:TLG589851 TVB589851:TVC589851 UEX589851:UEY589851 UOT589851:UOU589851 UYP589851:UYQ589851 VIL589851:VIM589851 VSH589851:VSI589851 WCD589851:WCE589851 WLZ589851:WMA589851 WVV589851:WVW589851 N655387:O655387 JJ655387:JK655387 TF655387:TG655387 ADB655387:ADC655387 AMX655387:AMY655387 AWT655387:AWU655387 BGP655387:BGQ655387 BQL655387:BQM655387 CAH655387:CAI655387 CKD655387:CKE655387 CTZ655387:CUA655387 DDV655387:DDW655387 DNR655387:DNS655387 DXN655387:DXO655387 EHJ655387:EHK655387 ERF655387:ERG655387 FBB655387:FBC655387 FKX655387:FKY655387 FUT655387:FUU655387 GEP655387:GEQ655387 GOL655387:GOM655387 GYH655387:GYI655387 HID655387:HIE655387 HRZ655387:HSA655387 IBV655387:IBW655387 ILR655387:ILS655387 IVN655387:IVO655387 JFJ655387:JFK655387 JPF655387:JPG655387 JZB655387:JZC655387 KIX655387:KIY655387 KST655387:KSU655387 LCP655387:LCQ655387 LML655387:LMM655387 LWH655387:LWI655387 MGD655387:MGE655387 MPZ655387:MQA655387 MZV655387:MZW655387 NJR655387:NJS655387 NTN655387:NTO655387 ODJ655387:ODK655387 ONF655387:ONG655387 OXB655387:OXC655387 PGX655387:PGY655387 PQT655387:PQU655387 QAP655387:QAQ655387 QKL655387:QKM655387 QUH655387:QUI655387 RED655387:REE655387 RNZ655387:ROA655387 RXV655387:RXW655387 SHR655387:SHS655387 SRN655387:SRO655387 TBJ655387:TBK655387 TLF655387:TLG655387 TVB655387:TVC655387 UEX655387:UEY655387 UOT655387:UOU655387 UYP655387:UYQ655387 VIL655387:VIM655387 VSH655387:VSI655387 WCD655387:WCE655387 WLZ655387:WMA655387 WVV655387:WVW655387 N720923:O720923 JJ720923:JK720923 TF720923:TG720923 ADB720923:ADC720923 AMX720923:AMY720923 AWT720923:AWU720923 BGP720923:BGQ720923 BQL720923:BQM720923 CAH720923:CAI720923 CKD720923:CKE720923 CTZ720923:CUA720923 DDV720923:DDW720923 DNR720923:DNS720923 DXN720923:DXO720923 EHJ720923:EHK720923 ERF720923:ERG720923 FBB720923:FBC720923 FKX720923:FKY720923 FUT720923:FUU720923 GEP720923:GEQ720923 GOL720923:GOM720923 GYH720923:GYI720923 HID720923:HIE720923 HRZ720923:HSA720923 IBV720923:IBW720923 ILR720923:ILS720923 IVN720923:IVO720923 JFJ720923:JFK720923 JPF720923:JPG720923 JZB720923:JZC720923 KIX720923:KIY720923 KST720923:KSU720923 LCP720923:LCQ720923 LML720923:LMM720923 LWH720923:LWI720923 MGD720923:MGE720923 MPZ720923:MQA720923 MZV720923:MZW720923 NJR720923:NJS720923 NTN720923:NTO720923 ODJ720923:ODK720923 ONF720923:ONG720923 OXB720923:OXC720923 PGX720923:PGY720923 PQT720923:PQU720923 QAP720923:QAQ720923 QKL720923:QKM720923 QUH720923:QUI720923 RED720923:REE720923 RNZ720923:ROA720923 RXV720923:RXW720923 SHR720923:SHS720923 SRN720923:SRO720923 TBJ720923:TBK720923 TLF720923:TLG720923 TVB720923:TVC720923 UEX720923:UEY720923 UOT720923:UOU720923 UYP720923:UYQ720923 VIL720923:VIM720923 VSH720923:VSI720923 WCD720923:WCE720923 WLZ720923:WMA720923 WVV720923:WVW720923 N786459:O786459 JJ786459:JK786459 TF786459:TG786459 ADB786459:ADC786459 AMX786459:AMY786459 AWT786459:AWU786459 BGP786459:BGQ786459 BQL786459:BQM786459 CAH786459:CAI786459 CKD786459:CKE786459 CTZ786459:CUA786459 DDV786459:DDW786459 DNR786459:DNS786459 DXN786459:DXO786459 EHJ786459:EHK786459 ERF786459:ERG786459 FBB786459:FBC786459 FKX786459:FKY786459 FUT786459:FUU786459 GEP786459:GEQ786459 GOL786459:GOM786459 GYH786459:GYI786459 HID786459:HIE786459 HRZ786459:HSA786459 IBV786459:IBW786459 ILR786459:ILS786459 IVN786459:IVO786459 JFJ786459:JFK786459 JPF786459:JPG786459 JZB786459:JZC786459 KIX786459:KIY786459 KST786459:KSU786459 LCP786459:LCQ786459 LML786459:LMM786459 LWH786459:LWI786459 MGD786459:MGE786459 MPZ786459:MQA786459 MZV786459:MZW786459 NJR786459:NJS786459 NTN786459:NTO786459 ODJ786459:ODK786459 ONF786459:ONG786459 OXB786459:OXC786459 PGX786459:PGY786459 PQT786459:PQU786459 QAP786459:QAQ786459 QKL786459:QKM786459 QUH786459:QUI786459 RED786459:REE786459 RNZ786459:ROA786459 RXV786459:RXW786459 SHR786459:SHS786459 SRN786459:SRO786459 TBJ786459:TBK786459 TLF786459:TLG786459 TVB786459:TVC786459 UEX786459:UEY786459 UOT786459:UOU786459 UYP786459:UYQ786459 VIL786459:VIM786459 VSH786459:VSI786459 WCD786459:WCE786459 WLZ786459:WMA786459 WVV786459:WVW786459 N851995:O851995 JJ851995:JK851995 TF851995:TG851995 ADB851995:ADC851995 AMX851995:AMY851995 AWT851995:AWU851995 BGP851995:BGQ851995 BQL851995:BQM851995 CAH851995:CAI851995 CKD851995:CKE851995 CTZ851995:CUA851995 DDV851995:DDW851995 DNR851995:DNS851995 DXN851995:DXO851995 EHJ851995:EHK851995 ERF851995:ERG851995 FBB851995:FBC851995 FKX851995:FKY851995 FUT851995:FUU851995 GEP851995:GEQ851995 GOL851995:GOM851995 GYH851995:GYI851995 HID851995:HIE851995 HRZ851995:HSA851995 IBV851995:IBW851995 ILR851995:ILS851995 IVN851995:IVO851995 JFJ851995:JFK851995 JPF851995:JPG851995 JZB851995:JZC851995 KIX851995:KIY851995 KST851995:KSU851995 LCP851995:LCQ851995 LML851995:LMM851995 LWH851995:LWI851995 MGD851995:MGE851995 MPZ851995:MQA851995 MZV851995:MZW851995 NJR851995:NJS851995 NTN851995:NTO851995 ODJ851995:ODK851995 ONF851995:ONG851995 OXB851995:OXC851995 PGX851995:PGY851995 PQT851995:PQU851995 QAP851995:QAQ851995 QKL851995:QKM851995 QUH851995:QUI851995 RED851995:REE851995 RNZ851995:ROA851995 RXV851995:RXW851995 SHR851995:SHS851995 SRN851995:SRO851995 TBJ851995:TBK851995 TLF851995:TLG851995 TVB851995:TVC851995 UEX851995:UEY851995 UOT851995:UOU851995 UYP851995:UYQ851995 VIL851995:VIM851995 VSH851995:VSI851995 WCD851995:WCE851995 WLZ851995:WMA851995 WVV851995:WVW851995 N917531:O917531 JJ917531:JK917531 TF917531:TG917531 ADB917531:ADC917531 AMX917531:AMY917531 AWT917531:AWU917531 BGP917531:BGQ917531 BQL917531:BQM917531 CAH917531:CAI917531 CKD917531:CKE917531 CTZ917531:CUA917531 DDV917531:DDW917531 DNR917531:DNS917531 DXN917531:DXO917531 EHJ917531:EHK917531 ERF917531:ERG917531 FBB917531:FBC917531 FKX917531:FKY917531 FUT917531:FUU917531 GEP917531:GEQ917531 GOL917531:GOM917531 GYH917531:GYI917531 HID917531:HIE917531 HRZ917531:HSA917531 IBV917531:IBW917531 ILR917531:ILS917531 IVN917531:IVO917531 JFJ917531:JFK917531 JPF917531:JPG917531 JZB917531:JZC917531 KIX917531:KIY917531 KST917531:KSU917531 LCP917531:LCQ917531 LML917531:LMM917531 LWH917531:LWI917531 MGD917531:MGE917531 MPZ917531:MQA917531 MZV917531:MZW917531 NJR917531:NJS917531 NTN917531:NTO917531 ODJ917531:ODK917531 ONF917531:ONG917531 OXB917531:OXC917531 PGX917531:PGY917531 PQT917531:PQU917531 QAP917531:QAQ917531 QKL917531:QKM917531 QUH917531:QUI917531 RED917531:REE917531 RNZ917531:ROA917531 RXV917531:RXW917531 SHR917531:SHS917531 SRN917531:SRO917531 TBJ917531:TBK917531 TLF917531:TLG917531 TVB917531:TVC917531 UEX917531:UEY917531 UOT917531:UOU917531 UYP917531:UYQ917531 VIL917531:VIM917531 VSH917531:VSI917531 WCD917531:WCE917531 WLZ917531:WMA917531 WVV917531:WVW917531 N983067:O983067 JJ983067:JK983067 TF983067:TG983067 ADB983067:ADC983067 AMX983067:AMY983067 AWT983067:AWU983067 BGP983067:BGQ983067 BQL983067:BQM983067 CAH983067:CAI983067 CKD983067:CKE983067 CTZ983067:CUA983067 DDV983067:DDW983067 DNR983067:DNS983067 DXN983067:DXO983067 EHJ983067:EHK983067 ERF983067:ERG983067 FBB983067:FBC983067 FKX983067:FKY983067 FUT983067:FUU983067 GEP983067:GEQ983067 GOL983067:GOM983067 GYH983067:GYI983067 HID983067:HIE983067 HRZ983067:HSA983067 IBV983067:IBW983067 ILR983067:ILS983067 IVN983067:IVO983067 JFJ983067:JFK983067 JPF983067:JPG983067 JZB983067:JZC983067 KIX983067:KIY983067 KST983067:KSU983067 LCP983067:LCQ983067 LML983067:LMM983067 LWH983067:LWI983067 MGD983067:MGE983067 MPZ983067:MQA983067 MZV983067:MZW983067 NJR983067:NJS983067 NTN983067:NTO983067 ODJ983067:ODK983067 ONF983067:ONG983067 OXB983067:OXC983067 PGX983067:PGY983067 PQT983067:PQU983067 QAP983067:QAQ983067 QKL983067:QKM983067 QUH983067:QUI983067 RED983067:REE983067 RNZ983067:ROA983067 RXV983067:RXW983067 SHR983067:SHS983067 SRN983067:SRO983067 TBJ983067:TBK983067 TLF983067:TLG983067 TVB983067:TVC983067 UEX983067:UEY983067 UOT983067:UOU983067 UYP983067:UYQ983067 VIL983067:VIM983067 VSH983067:VSI983067 WCD983067:WCE983067 WLZ983067:WMA983067 WVV983067:WVW983067" xr:uid="{00000000-0002-0000-0D00-000006000000}">
      <formula1>AND(R23="SI",COUNTA(C25,F25,L25,A27,G27)=5)=TRUE</formula1>
    </dataValidation>
    <dataValidation type="custom" allowBlank="1" showInputMessage="1" showErrorMessage="1" sqref="G27:M27 JC27:JI27 SY27:TE27 ACU27:ADA27 AMQ27:AMW27 AWM27:AWS27 BGI27:BGO27 BQE27:BQK27 CAA27:CAG27 CJW27:CKC27 CTS27:CTY27 DDO27:DDU27 DNK27:DNQ27 DXG27:DXM27 EHC27:EHI27 EQY27:ERE27 FAU27:FBA27 FKQ27:FKW27 FUM27:FUS27 GEI27:GEO27 GOE27:GOK27 GYA27:GYG27 HHW27:HIC27 HRS27:HRY27 IBO27:IBU27 ILK27:ILQ27 IVG27:IVM27 JFC27:JFI27 JOY27:JPE27 JYU27:JZA27 KIQ27:KIW27 KSM27:KSS27 LCI27:LCO27 LME27:LMK27 LWA27:LWG27 MFW27:MGC27 MPS27:MPY27 MZO27:MZU27 NJK27:NJQ27 NTG27:NTM27 ODC27:ODI27 OMY27:ONE27 OWU27:OXA27 PGQ27:PGW27 PQM27:PQS27 QAI27:QAO27 QKE27:QKK27 QUA27:QUG27 RDW27:REC27 RNS27:RNY27 RXO27:RXU27 SHK27:SHQ27 SRG27:SRM27 TBC27:TBI27 TKY27:TLE27 TUU27:TVA27 UEQ27:UEW27 UOM27:UOS27 UYI27:UYO27 VIE27:VIK27 VSA27:VSG27 WBW27:WCC27 WLS27:WLY27 WVO27:WVU27 G65563:M65563 JC65563:JI65563 SY65563:TE65563 ACU65563:ADA65563 AMQ65563:AMW65563 AWM65563:AWS65563 BGI65563:BGO65563 BQE65563:BQK65563 CAA65563:CAG65563 CJW65563:CKC65563 CTS65563:CTY65563 DDO65563:DDU65563 DNK65563:DNQ65563 DXG65563:DXM65563 EHC65563:EHI65563 EQY65563:ERE65563 FAU65563:FBA65563 FKQ65563:FKW65563 FUM65563:FUS65563 GEI65563:GEO65563 GOE65563:GOK65563 GYA65563:GYG65563 HHW65563:HIC65563 HRS65563:HRY65563 IBO65563:IBU65563 ILK65563:ILQ65563 IVG65563:IVM65563 JFC65563:JFI65563 JOY65563:JPE65563 JYU65563:JZA65563 KIQ65563:KIW65563 KSM65563:KSS65563 LCI65563:LCO65563 LME65563:LMK65563 LWA65563:LWG65563 MFW65563:MGC65563 MPS65563:MPY65563 MZO65563:MZU65563 NJK65563:NJQ65563 NTG65563:NTM65563 ODC65563:ODI65563 OMY65563:ONE65563 OWU65563:OXA65563 PGQ65563:PGW65563 PQM65563:PQS65563 QAI65563:QAO65563 QKE65563:QKK65563 QUA65563:QUG65563 RDW65563:REC65563 RNS65563:RNY65563 RXO65563:RXU65563 SHK65563:SHQ65563 SRG65563:SRM65563 TBC65563:TBI65563 TKY65563:TLE65563 TUU65563:TVA65563 UEQ65563:UEW65563 UOM65563:UOS65563 UYI65563:UYO65563 VIE65563:VIK65563 VSA65563:VSG65563 WBW65563:WCC65563 WLS65563:WLY65563 WVO65563:WVU65563 G131099:M131099 JC131099:JI131099 SY131099:TE131099 ACU131099:ADA131099 AMQ131099:AMW131099 AWM131099:AWS131099 BGI131099:BGO131099 BQE131099:BQK131099 CAA131099:CAG131099 CJW131099:CKC131099 CTS131099:CTY131099 DDO131099:DDU131099 DNK131099:DNQ131099 DXG131099:DXM131099 EHC131099:EHI131099 EQY131099:ERE131099 FAU131099:FBA131099 FKQ131099:FKW131099 FUM131099:FUS131099 GEI131099:GEO131099 GOE131099:GOK131099 GYA131099:GYG131099 HHW131099:HIC131099 HRS131099:HRY131099 IBO131099:IBU131099 ILK131099:ILQ131099 IVG131099:IVM131099 JFC131099:JFI131099 JOY131099:JPE131099 JYU131099:JZA131099 KIQ131099:KIW131099 KSM131099:KSS131099 LCI131099:LCO131099 LME131099:LMK131099 LWA131099:LWG131099 MFW131099:MGC131099 MPS131099:MPY131099 MZO131099:MZU131099 NJK131099:NJQ131099 NTG131099:NTM131099 ODC131099:ODI131099 OMY131099:ONE131099 OWU131099:OXA131099 PGQ131099:PGW131099 PQM131099:PQS131099 QAI131099:QAO131099 QKE131099:QKK131099 QUA131099:QUG131099 RDW131099:REC131099 RNS131099:RNY131099 RXO131099:RXU131099 SHK131099:SHQ131099 SRG131099:SRM131099 TBC131099:TBI131099 TKY131099:TLE131099 TUU131099:TVA131099 UEQ131099:UEW131099 UOM131099:UOS131099 UYI131099:UYO131099 VIE131099:VIK131099 VSA131099:VSG131099 WBW131099:WCC131099 WLS131099:WLY131099 WVO131099:WVU131099 G196635:M196635 JC196635:JI196635 SY196635:TE196635 ACU196635:ADA196635 AMQ196635:AMW196635 AWM196635:AWS196635 BGI196635:BGO196635 BQE196635:BQK196635 CAA196635:CAG196635 CJW196635:CKC196635 CTS196635:CTY196635 DDO196635:DDU196635 DNK196635:DNQ196635 DXG196635:DXM196635 EHC196635:EHI196635 EQY196635:ERE196635 FAU196635:FBA196635 FKQ196635:FKW196635 FUM196635:FUS196635 GEI196635:GEO196635 GOE196635:GOK196635 GYA196635:GYG196635 HHW196635:HIC196635 HRS196635:HRY196635 IBO196635:IBU196635 ILK196635:ILQ196635 IVG196635:IVM196635 JFC196635:JFI196635 JOY196635:JPE196635 JYU196635:JZA196635 KIQ196635:KIW196635 KSM196635:KSS196635 LCI196635:LCO196635 LME196635:LMK196635 LWA196635:LWG196635 MFW196635:MGC196635 MPS196635:MPY196635 MZO196635:MZU196635 NJK196635:NJQ196635 NTG196635:NTM196635 ODC196635:ODI196635 OMY196635:ONE196635 OWU196635:OXA196635 PGQ196635:PGW196635 PQM196635:PQS196635 QAI196635:QAO196635 QKE196635:QKK196635 QUA196635:QUG196635 RDW196635:REC196635 RNS196635:RNY196635 RXO196635:RXU196635 SHK196635:SHQ196635 SRG196635:SRM196635 TBC196635:TBI196635 TKY196635:TLE196635 TUU196635:TVA196635 UEQ196635:UEW196635 UOM196635:UOS196635 UYI196635:UYO196635 VIE196635:VIK196635 VSA196635:VSG196635 WBW196635:WCC196635 WLS196635:WLY196635 WVO196635:WVU196635 G262171:M262171 JC262171:JI262171 SY262171:TE262171 ACU262171:ADA262171 AMQ262171:AMW262171 AWM262171:AWS262171 BGI262171:BGO262171 BQE262171:BQK262171 CAA262171:CAG262171 CJW262171:CKC262171 CTS262171:CTY262171 DDO262171:DDU262171 DNK262171:DNQ262171 DXG262171:DXM262171 EHC262171:EHI262171 EQY262171:ERE262171 FAU262171:FBA262171 FKQ262171:FKW262171 FUM262171:FUS262171 GEI262171:GEO262171 GOE262171:GOK262171 GYA262171:GYG262171 HHW262171:HIC262171 HRS262171:HRY262171 IBO262171:IBU262171 ILK262171:ILQ262171 IVG262171:IVM262171 JFC262171:JFI262171 JOY262171:JPE262171 JYU262171:JZA262171 KIQ262171:KIW262171 KSM262171:KSS262171 LCI262171:LCO262171 LME262171:LMK262171 LWA262171:LWG262171 MFW262171:MGC262171 MPS262171:MPY262171 MZO262171:MZU262171 NJK262171:NJQ262171 NTG262171:NTM262171 ODC262171:ODI262171 OMY262171:ONE262171 OWU262171:OXA262171 PGQ262171:PGW262171 PQM262171:PQS262171 QAI262171:QAO262171 QKE262171:QKK262171 QUA262171:QUG262171 RDW262171:REC262171 RNS262171:RNY262171 RXO262171:RXU262171 SHK262171:SHQ262171 SRG262171:SRM262171 TBC262171:TBI262171 TKY262171:TLE262171 TUU262171:TVA262171 UEQ262171:UEW262171 UOM262171:UOS262171 UYI262171:UYO262171 VIE262171:VIK262171 VSA262171:VSG262171 WBW262171:WCC262171 WLS262171:WLY262171 WVO262171:WVU262171 G327707:M327707 JC327707:JI327707 SY327707:TE327707 ACU327707:ADA327707 AMQ327707:AMW327707 AWM327707:AWS327707 BGI327707:BGO327707 BQE327707:BQK327707 CAA327707:CAG327707 CJW327707:CKC327707 CTS327707:CTY327707 DDO327707:DDU327707 DNK327707:DNQ327707 DXG327707:DXM327707 EHC327707:EHI327707 EQY327707:ERE327707 FAU327707:FBA327707 FKQ327707:FKW327707 FUM327707:FUS327707 GEI327707:GEO327707 GOE327707:GOK327707 GYA327707:GYG327707 HHW327707:HIC327707 HRS327707:HRY327707 IBO327707:IBU327707 ILK327707:ILQ327707 IVG327707:IVM327707 JFC327707:JFI327707 JOY327707:JPE327707 JYU327707:JZA327707 KIQ327707:KIW327707 KSM327707:KSS327707 LCI327707:LCO327707 LME327707:LMK327707 LWA327707:LWG327707 MFW327707:MGC327707 MPS327707:MPY327707 MZO327707:MZU327707 NJK327707:NJQ327707 NTG327707:NTM327707 ODC327707:ODI327707 OMY327707:ONE327707 OWU327707:OXA327707 PGQ327707:PGW327707 PQM327707:PQS327707 QAI327707:QAO327707 QKE327707:QKK327707 QUA327707:QUG327707 RDW327707:REC327707 RNS327707:RNY327707 RXO327707:RXU327707 SHK327707:SHQ327707 SRG327707:SRM327707 TBC327707:TBI327707 TKY327707:TLE327707 TUU327707:TVA327707 UEQ327707:UEW327707 UOM327707:UOS327707 UYI327707:UYO327707 VIE327707:VIK327707 VSA327707:VSG327707 WBW327707:WCC327707 WLS327707:WLY327707 WVO327707:WVU327707 G393243:M393243 JC393243:JI393243 SY393243:TE393243 ACU393243:ADA393243 AMQ393243:AMW393243 AWM393243:AWS393243 BGI393243:BGO393243 BQE393243:BQK393243 CAA393243:CAG393243 CJW393243:CKC393243 CTS393243:CTY393243 DDO393243:DDU393243 DNK393243:DNQ393243 DXG393243:DXM393243 EHC393243:EHI393243 EQY393243:ERE393243 FAU393243:FBA393243 FKQ393243:FKW393243 FUM393243:FUS393243 GEI393243:GEO393243 GOE393243:GOK393243 GYA393243:GYG393243 HHW393243:HIC393243 HRS393243:HRY393243 IBO393243:IBU393243 ILK393243:ILQ393243 IVG393243:IVM393243 JFC393243:JFI393243 JOY393243:JPE393243 JYU393243:JZA393243 KIQ393243:KIW393243 KSM393243:KSS393243 LCI393243:LCO393243 LME393243:LMK393243 LWA393243:LWG393243 MFW393243:MGC393243 MPS393243:MPY393243 MZO393243:MZU393243 NJK393243:NJQ393243 NTG393243:NTM393243 ODC393243:ODI393243 OMY393243:ONE393243 OWU393243:OXA393243 PGQ393243:PGW393243 PQM393243:PQS393243 QAI393243:QAO393243 QKE393243:QKK393243 QUA393243:QUG393243 RDW393243:REC393243 RNS393243:RNY393243 RXO393243:RXU393243 SHK393243:SHQ393243 SRG393243:SRM393243 TBC393243:TBI393243 TKY393243:TLE393243 TUU393243:TVA393243 UEQ393243:UEW393243 UOM393243:UOS393243 UYI393243:UYO393243 VIE393243:VIK393243 VSA393243:VSG393243 WBW393243:WCC393243 WLS393243:WLY393243 WVO393243:WVU393243 G458779:M458779 JC458779:JI458779 SY458779:TE458779 ACU458779:ADA458779 AMQ458779:AMW458779 AWM458779:AWS458779 BGI458779:BGO458779 BQE458779:BQK458779 CAA458779:CAG458779 CJW458779:CKC458779 CTS458779:CTY458779 DDO458779:DDU458779 DNK458779:DNQ458779 DXG458779:DXM458779 EHC458779:EHI458779 EQY458779:ERE458779 FAU458779:FBA458779 FKQ458779:FKW458779 FUM458779:FUS458779 GEI458779:GEO458779 GOE458779:GOK458779 GYA458779:GYG458779 HHW458779:HIC458779 HRS458779:HRY458779 IBO458779:IBU458779 ILK458779:ILQ458779 IVG458779:IVM458779 JFC458779:JFI458779 JOY458779:JPE458779 JYU458779:JZA458779 KIQ458779:KIW458779 KSM458779:KSS458779 LCI458779:LCO458779 LME458779:LMK458779 LWA458779:LWG458779 MFW458779:MGC458779 MPS458779:MPY458779 MZO458779:MZU458779 NJK458779:NJQ458779 NTG458779:NTM458779 ODC458779:ODI458779 OMY458779:ONE458779 OWU458779:OXA458779 PGQ458779:PGW458779 PQM458779:PQS458779 QAI458779:QAO458779 QKE458779:QKK458779 QUA458779:QUG458779 RDW458779:REC458779 RNS458779:RNY458779 RXO458779:RXU458779 SHK458779:SHQ458779 SRG458779:SRM458779 TBC458779:TBI458779 TKY458779:TLE458779 TUU458779:TVA458779 UEQ458779:UEW458779 UOM458779:UOS458779 UYI458779:UYO458779 VIE458779:VIK458779 VSA458779:VSG458779 WBW458779:WCC458779 WLS458779:WLY458779 WVO458779:WVU458779 G524315:M524315 JC524315:JI524315 SY524315:TE524315 ACU524315:ADA524315 AMQ524315:AMW524315 AWM524315:AWS524315 BGI524315:BGO524315 BQE524315:BQK524315 CAA524315:CAG524315 CJW524315:CKC524315 CTS524315:CTY524315 DDO524315:DDU524315 DNK524315:DNQ524315 DXG524315:DXM524315 EHC524315:EHI524315 EQY524315:ERE524315 FAU524315:FBA524315 FKQ524315:FKW524315 FUM524315:FUS524315 GEI524315:GEO524315 GOE524315:GOK524315 GYA524315:GYG524315 HHW524315:HIC524315 HRS524315:HRY524315 IBO524315:IBU524315 ILK524315:ILQ524315 IVG524315:IVM524315 JFC524315:JFI524315 JOY524315:JPE524315 JYU524315:JZA524315 KIQ524315:KIW524315 KSM524315:KSS524315 LCI524315:LCO524315 LME524315:LMK524315 LWA524315:LWG524315 MFW524315:MGC524315 MPS524315:MPY524315 MZO524315:MZU524315 NJK524315:NJQ524315 NTG524315:NTM524315 ODC524315:ODI524315 OMY524315:ONE524315 OWU524315:OXA524315 PGQ524315:PGW524315 PQM524315:PQS524315 QAI524315:QAO524315 QKE524315:QKK524315 QUA524315:QUG524315 RDW524315:REC524315 RNS524315:RNY524315 RXO524315:RXU524315 SHK524315:SHQ524315 SRG524315:SRM524315 TBC524315:TBI524315 TKY524315:TLE524315 TUU524315:TVA524315 UEQ524315:UEW524315 UOM524315:UOS524315 UYI524315:UYO524315 VIE524315:VIK524315 VSA524315:VSG524315 WBW524315:WCC524315 WLS524315:WLY524315 WVO524315:WVU524315 G589851:M589851 JC589851:JI589851 SY589851:TE589851 ACU589851:ADA589851 AMQ589851:AMW589851 AWM589851:AWS589851 BGI589851:BGO589851 BQE589851:BQK589851 CAA589851:CAG589851 CJW589851:CKC589851 CTS589851:CTY589851 DDO589851:DDU589851 DNK589851:DNQ589851 DXG589851:DXM589851 EHC589851:EHI589851 EQY589851:ERE589851 FAU589851:FBA589851 FKQ589851:FKW589851 FUM589851:FUS589851 GEI589851:GEO589851 GOE589851:GOK589851 GYA589851:GYG589851 HHW589851:HIC589851 HRS589851:HRY589851 IBO589851:IBU589851 ILK589851:ILQ589851 IVG589851:IVM589851 JFC589851:JFI589851 JOY589851:JPE589851 JYU589851:JZA589851 KIQ589851:KIW589851 KSM589851:KSS589851 LCI589851:LCO589851 LME589851:LMK589851 LWA589851:LWG589851 MFW589851:MGC589851 MPS589851:MPY589851 MZO589851:MZU589851 NJK589851:NJQ589851 NTG589851:NTM589851 ODC589851:ODI589851 OMY589851:ONE589851 OWU589851:OXA589851 PGQ589851:PGW589851 PQM589851:PQS589851 QAI589851:QAO589851 QKE589851:QKK589851 QUA589851:QUG589851 RDW589851:REC589851 RNS589851:RNY589851 RXO589851:RXU589851 SHK589851:SHQ589851 SRG589851:SRM589851 TBC589851:TBI589851 TKY589851:TLE589851 TUU589851:TVA589851 UEQ589851:UEW589851 UOM589851:UOS589851 UYI589851:UYO589851 VIE589851:VIK589851 VSA589851:VSG589851 WBW589851:WCC589851 WLS589851:WLY589851 WVO589851:WVU589851 G655387:M655387 JC655387:JI655387 SY655387:TE655387 ACU655387:ADA655387 AMQ655387:AMW655387 AWM655387:AWS655387 BGI655387:BGO655387 BQE655387:BQK655387 CAA655387:CAG655387 CJW655387:CKC655387 CTS655387:CTY655387 DDO655387:DDU655387 DNK655387:DNQ655387 DXG655387:DXM655387 EHC655387:EHI655387 EQY655387:ERE655387 FAU655387:FBA655387 FKQ655387:FKW655387 FUM655387:FUS655387 GEI655387:GEO655387 GOE655387:GOK655387 GYA655387:GYG655387 HHW655387:HIC655387 HRS655387:HRY655387 IBO655387:IBU655387 ILK655387:ILQ655387 IVG655387:IVM655387 JFC655387:JFI655387 JOY655387:JPE655387 JYU655387:JZA655387 KIQ655387:KIW655387 KSM655387:KSS655387 LCI655387:LCO655387 LME655387:LMK655387 LWA655387:LWG655387 MFW655387:MGC655387 MPS655387:MPY655387 MZO655387:MZU655387 NJK655387:NJQ655387 NTG655387:NTM655387 ODC655387:ODI655387 OMY655387:ONE655387 OWU655387:OXA655387 PGQ655387:PGW655387 PQM655387:PQS655387 QAI655387:QAO655387 QKE655387:QKK655387 QUA655387:QUG655387 RDW655387:REC655387 RNS655387:RNY655387 RXO655387:RXU655387 SHK655387:SHQ655387 SRG655387:SRM655387 TBC655387:TBI655387 TKY655387:TLE655387 TUU655387:TVA655387 UEQ655387:UEW655387 UOM655387:UOS655387 UYI655387:UYO655387 VIE655387:VIK655387 VSA655387:VSG655387 WBW655387:WCC655387 WLS655387:WLY655387 WVO655387:WVU655387 G720923:M720923 JC720923:JI720923 SY720923:TE720923 ACU720923:ADA720923 AMQ720923:AMW720923 AWM720923:AWS720923 BGI720923:BGO720923 BQE720923:BQK720923 CAA720923:CAG720923 CJW720923:CKC720923 CTS720923:CTY720923 DDO720923:DDU720923 DNK720923:DNQ720923 DXG720923:DXM720923 EHC720923:EHI720923 EQY720923:ERE720923 FAU720923:FBA720923 FKQ720923:FKW720923 FUM720923:FUS720923 GEI720923:GEO720923 GOE720923:GOK720923 GYA720923:GYG720923 HHW720923:HIC720923 HRS720923:HRY720923 IBO720923:IBU720923 ILK720923:ILQ720923 IVG720923:IVM720923 JFC720923:JFI720923 JOY720923:JPE720923 JYU720923:JZA720923 KIQ720923:KIW720923 KSM720923:KSS720923 LCI720923:LCO720923 LME720923:LMK720923 LWA720923:LWG720923 MFW720923:MGC720923 MPS720923:MPY720923 MZO720923:MZU720923 NJK720923:NJQ720923 NTG720923:NTM720923 ODC720923:ODI720923 OMY720923:ONE720923 OWU720923:OXA720923 PGQ720923:PGW720923 PQM720923:PQS720923 QAI720923:QAO720923 QKE720923:QKK720923 QUA720923:QUG720923 RDW720923:REC720923 RNS720923:RNY720923 RXO720923:RXU720923 SHK720923:SHQ720923 SRG720923:SRM720923 TBC720923:TBI720923 TKY720923:TLE720923 TUU720923:TVA720923 UEQ720923:UEW720923 UOM720923:UOS720923 UYI720923:UYO720923 VIE720923:VIK720923 VSA720923:VSG720923 WBW720923:WCC720923 WLS720923:WLY720923 WVO720923:WVU720923 G786459:M786459 JC786459:JI786459 SY786459:TE786459 ACU786459:ADA786459 AMQ786459:AMW786459 AWM786459:AWS786459 BGI786459:BGO786459 BQE786459:BQK786459 CAA786459:CAG786459 CJW786459:CKC786459 CTS786459:CTY786459 DDO786459:DDU786459 DNK786459:DNQ786459 DXG786459:DXM786459 EHC786459:EHI786459 EQY786459:ERE786459 FAU786459:FBA786459 FKQ786459:FKW786459 FUM786459:FUS786459 GEI786459:GEO786459 GOE786459:GOK786459 GYA786459:GYG786459 HHW786459:HIC786459 HRS786459:HRY786459 IBO786459:IBU786459 ILK786459:ILQ786459 IVG786459:IVM786459 JFC786459:JFI786459 JOY786459:JPE786459 JYU786459:JZA786459 KIQ786459:KIW786459 KSM786459:KSS786459 LCI786459:LCO786459 LME786459:LMK786459 LWA786459:LWG786459 MFW786459:MGC786459 MPS786459:MPY786459 MZO786459:MZU786459 NJK786459:NJQ786459 NTG786459:NTM786459 ODC786459:ODI786459 OMY786459:ONE786459 OWU786459:OXA786459 PGQ786459:PGW786459 PQM786459:PQS786459 QAI786459:QAO786459 QKE786459:QKK786459 QUA786459:QUG786459 RDW786459:REC786459 RNS786459:RNY786459 RXO786459:RXU786459 SHK786459:SHQ786459 SRG786459:SRM786459 TBC786459:TBI786459 TKY786459:TLE786459 TUU786459:TVA786459 UEQ786459:UEW786459 UOM786459:UOS786459 UYI786459:UYO786459 VIE786459:VIK786459 VSA786459:VSG786459 WBW786459:WCC786459 WLS786459:WLY786459 WVO786459:WVU786459 G851995:M851995 JC851995:JI851995 SY851995:TE851995 ACU851995:ADA851995 AMQ851995:AMW851995 AWM851995:AWS851995 BGI851995:BGO851995 BQE851995:BQK851995 CAA851995:CAG851995 CJW851995:CKC851995 CTS851995:CTY851995 DDO851995:DDU851995 DNK851995:DNQ851995 DXG851995:DXM851995 EHC851995:EHI851995 EQY851995:ERE851995 FAU851995:FBA851995 FKQ851995:FKW851995 FUM851995:FUS851995 GEI851995:GEO851995 GOE851995:GOK851995 GYA851995:GYG851995 HHW851995:HIC851995 HRS851995:HRY851995 IBO851995:IBU851995 ILK851995:ILQ851995 IVG851995:IVM851995 JFC851995:JFI851995 JOY851995:JPE851995 JYU851995:JZA851995 KIQ851995:KIW851995 KSM851995:KSS851995 LCI851995:LCO851995 LME851995:LMK851995 LWA851995:LWG851995 MFW851995:MGC851995 MPS851995:MPY851995 MZO851995:MZU851995 NJK851995:NJQ851995 NTG851995:NTM851995 ODC851995:ODI851995 OMY851995:ONE851995 OWU851995:OXA851995 PGQ851995:PGW851995 PQM851995:PQS851995 QAI851995:QAO851995 QKE851995:QKK851995 QUA851995:QUG851995 RDW851995:REC851995 RNS851995:RNY851995 RXO851995:RXU851995 SHK851995:SHQ851995 SRG851995:SRM851995 TBC851995:TBI851995 TKY851995:TLE851995 TUU851995:TVA851995 UEQ851995:UEW851995 UOM851995:UOS851995 UYI851995:UYO851995 VIE851995:VIK851995 VSA851995:VSG851995 WBW851995:WCC851995 WLS851995:WLY851995 WVO851995:WVU851995 G917531:M917531 JC917531:JI917531 SY917531:TE917531 ACU917531:ADA917531 AMQ917531:AMW917531 AWM917531:AWS917531 BGI917531:BGO917531 BQE917531:BQK917531 CAA917531:CAG917531 CJW917531:CKC917531 CTS917531:CTY917531 DDO917531:DDU917531 DNK917531:DNQ917531 DXG917531:DXM917531 EHC917531:EHI917531 EQY917531:ERE917531 FAU917531:FBA917531 FKQ917531:FKW917531 FUM917531:FUS917531 GEI917531:GEO917531 GOE917531:GOK917531 GYA917531:GYG917531 HHW917531:HIC917531 HRS917531:HRY917531 IBO917531:IBU917531 ILK917531:ILQ917531 IVG917531:IVM917531 JFC917531:JFI917531 JOY917531:JPE917531 JYU917531:JZA917531 KIQ917531:KIW917531 KSM917531:KSS917531 LCI917531:LCO917531 LME917531:LMK917531 LWA917531:LWG917531 MFW917531:MGC917531 MPS917531:MPY917531 MZO917531:MZU917531 NJK917531:NJQ917531 NTG917531:NTM917531 ODC917531:ODI917531 OMY917531:ONE917531 OWU917531:OXA917531 PGQ917531:PGW917531 PQM917531:PQS917531 QAI917531:QAO917531 QKE917531:QKK917531 QUA917531:QUG917531 RDW917531:REC917531 RNS917531:RNY917531 RXO917531:RXU917531 SHK917531:SHQ917531 SRG917531:SRM917531 TBC917531:TBI917531 TKY917531:TLE917531 TUU917531:TVA917531 UEQ917531:UEW917531 UOM917531:UOS917531 UYI917531:UYO917531 VIE917531:VIK917531 VSA917531:VSG917531 WBW917531:WCC917531 WLS917531:WLY917531 WVO917531:WVU917531 G983067:M983067 JC983067:JI983067 SY983067:TE983067 ACU983067:ADA983067 AMQ983067:AMW983067 AWM983067:AWS983067 BGI983067:BGO983067 BQE983067:BQK983067 CAA983067:CAG983067 CJW983067:CKC983067 CTS983067:CTY983067 DDO983067:DDU983067 DNK983067:DNQ983067 DXG983067:DXM983067 EHC983067:EHI983067 EQY983067:ERE983067 FAU983067:FBA983067 FKQ983067:FKW983067 FUM983067:FUS983067 GEI983067:GEO983067 GOE983067:GOK983067 GYA983067:GYG983067 HHW983067:HIC983067 HRS983067:HRY983067 IBO983067:IBU983067 ILK983067:ILQ983067 IVG983067:IVM983067 JFC983067:JFI983067 JOY983067:JPE983067 JYU983067:JZA983067 KIQ983067:KIW983067 KSM983067:KSS983067 LCI983067:LCO983067 LME983067:LMK983067 LWA983067:LWG983067 MFW983067:MGC983067 MPS983067:MPY983067 MZO983067:MZU983067 NJK983067:NJQ983067 NTG983067:NTM983067 ODC983067:ODI983067 OMY983067:ONE983067 OWU983067:OXA983067 PGQ983067:PGW983067 PQM983067:PQS983067 QAI983067:QAO983067 QKE983067:QKK983067 QUA983067:QUG983067 RDW983067:REC983067 RNS983067:RNY983067 RXO983067:RXU983067 SHK983067:SHQ983067 SRG983067:SRM983067 TBC983067:TBI983067 TKY983067:TLE983067 TUU983067:TVA983067 UEQ983067:UEW983067 UOM983067:UOS983067 UYI983067:UYO983067 VIE983067:VIK983067 VSA983067:VSG983067 WBW983067:WCC983067 WLS983067:WLY983067 WVO983067:WVU983067" xr:uid="{00000000-0002-0000-0D00-000007000000}">
      <formula1>AND(R23="SI",COUNTA(C25,F25,L25,A27)=4)=TRUE</formula1>
    </dataValidation>
    <dataValidation type="custom" allowBlank="1" showInputMessage="1" showErrorMessage="1" sqref="A27:F27 IW27:JB27 SS27:SX27 ACO27:ACT27 AMK27:AMP27 AWG27:AWL27 BGC27:BGH27 BPY27:BQD27 BZU27:BZZ27 CJQ27:CJV27 CTM27:CTR27 DDI27:DDN27 DNE27:DNJ27 DXA27:DXF27 EGW27:EHB27 EQS27:EQX27 FAO27:FAT27 FKK27:FKP27 FUG27:FUL27 GEC27:GEH27 GNY27:GOD27 GXU27:GXZ27 HHQ27:HHV27 HRM27:HRR27 IBI27:IBN27 ILE27:ILJ27 IVA27:IVF27 JEW27:JFB27 JOS27:JOX27 JYO27:JYT27 KIK27:KIP27 KSG27:KSL27 LCC27:LCH27 LLY27:LMD27 LVU27:LVZ27 MFQ27:MFV27 MPM27:MPR27 MZI27:MZN27 NJE27:NJJ27 NTA27:NTF27 OCW27:ODB27 OMS27:OMX27 OWO27:OWT27 PGK27:PGP27 PQG27:PQL27 QAC27:QAH27 QJY27:QKD27 QTU27:QTZ27 RDQ27:RDV27 RNM27:RNR27 RXI27:RXN27 SHE27:SHJ27 SRA27:SRF27 TAW27:TBB27 TKS27:TKX27 TUO27:TUT27 UEK27:UEP27 UOG27:UOL27 UYC27:UYH27 VHY27:VID27 VRU27:VRZ27 WBQ27:WBV27 WLM27:WLR27 WVI27:WVN27 A65563:F65563 IW65563:JB65563 SS65563:SX65563 ACO65563:ACT65563 AMK65563:AMP65563 AWG65563:AWL65563 BGC65563:BGH65563 BPY65563:BQD65563 BZU65563:BZZ65563 CJQ65563:CJV65563 CTM65563:CTR65563 DDI65563:DDN65563 DNE65563:DNJ65563 DXA65563:DXF65563 EGW65563:EHB65563 EQS65563:EQX65563 FAO65563:FAT65563 FKK65563:FKP65563 FUG65563:FUL65563 GEC65563:GEH65563 GNY65563:GOD65563 GXU65563:GXZ65563 HHQ65563:HHV65563 HRM65563:HRR65563 IBI65563:IBN65563 ILE65563:ILJ65563 IVA65563:IVF65563 JEW65563:JFB65563 JOS65563:JOX65563 JYO65563:JYT65563 KIK65563:KIP65563 KSG65563:KSL65563 LCC65563:LCH65563 LLY65563:LMD65563 LVU65563:LVZ65563 MFQ65563:MFV65563 MPM65563:MPR65563 MZI65563:MZN65563 NJE65563:NJJ65563 NTA65563:NTF65563 OCW65563:ODB65563 OMS65563:OMX65563 OWO65563:OWT65563 PGK65563:PGP65563 PQG65563:PQL65563 QAC65563:QAH65563 QJY65563:QKD65563 QTU65563:QTZ65563 RDQ65563:RDV65563 RNM65563:RNR65563 RXI65563:RXN65563 SHE65563:SHJ65563 SRA65563:SRF65563 TAW65563:TBB65563 TKS65563:TKX65563 TUO65563:TUT65563 UEK65563:UEP65563 UOG65563:UOL65563 UYC65563:UYH65563 VHY65563:VID65563 VRU65563:VRZ65563 WBQ65563:WBV65563 WLM65563:WLR65563 WVI65563:WVN65563 A131099:F131099 IW131099:JB131099 SS131099:SX131099 ACO131099:ACT131099 AMK131099:AMP131099 AWG131099:AWL131099 BGC131099:BGH131099 BPY131099:BQD131099 BZU131099:BZZ131099 CJQ131099:CJV131099 CTM131099:CTR131099 DDI131099:DDN131099 DNE131099:DNJ131099 DXA131099:DXF131099 EGW131099:EHB131099 EQS131099:EQX131099 FAO131099:FAT131099 FKK131099:FKP131099 FUG131099:FUL131099 GEC131099:GEH131099 GNY131099:GOD131099 GXU131099:GXZ131099 HHQ131099:HHV131099 HRM131099:HRR131099 IBI131099:IBN131099 ILE131099:ILJ131099 IVA131099:IVF131099 JEW131099:JFB131099 JOS131099:JOX131099 JYO131099:JYT131099 KIK131099:KIP131099 KSG131099:KSL131099 LCC131099:LCH131099 LLY131099:LMD131099 LVU131099:LVZ131099 MFQ131099:MFV131099 MPM131099:MPR131099 MZI131099:MZN131099 NJE131099:NJJ131099 NTA131099:NTF131099 OCW131099:ODB131099 OMS131099:OMX131099 OWO131099:OWT131099 PGK131099:PGP131099 PQG131099:PQL131099 QAC131099:QAH131099 QJY131099:QKD131099 QTU131099:QTZ131099 RDQ131099:RDV131099 RNM131099:RNR131099 RXI131099:RXN131099 SHE131099:SHJ131099 SRA131099:SRF131099 TAW131099:TBB131099 TKS131099:TKX131099 TUO131099:TUT131099 UEK131099:UEP131099 UOG131099:UOL131099 UYC131099:UYH131099 VHY131099:VID131099 VRU131099:VRZ131099 WBQ131099:WBV131099 WLM131099:WLR131099 WVI131099:WVN131099 A196635:F196635 IW196635:JB196635 SS196635:SX196635 ACO196635:ACT196635 AMK196635:AMP196635 AWG196635:AWL196635 BGC196635:BGH196635 BPY196635:BQD196635 BZU196635:BZZ196635 CJQ196635:CJV196635 CTM196635:CTR196635 DDI196635:DDN196635 DNE196635:DNJ196635 DXA196635:DXF196635 EGW196635:EHB196635 EQS196635:EQX196635 FAO196635:FAT196635 FKK196635:FKP196635 FUG196635:FUL196635 GEC196635:GEH196635 GNY196635:GOD196635 GXU196635:GXZ196635 HHQ196635:HHV196635 HRM196635:HRR196635 IBI196635:IBN196635 ILE196635:ILJ196635 IVA196635:IVF196635 JEW196635:JFB196635 JOS196635:JOX196635 JYO196635:JYT196635 KIK196635:KIP196635 KSG196635:KSL196635 LCC196635:LCH196635 LLY196635:LMD196635 LVU196635:LVZ196635 MFQ196635:MFV196635 MPM196635:MPR196635 MZI196635:MZN196635 NJE196635:NJJ196635 NTA196635:NTF196635 OCW196635:ODB196635 OMS196635:OMX196635 OWO196635:OWT196635 PGK196635:PGP196635 PQG196635:PQL196635 QAC196635:QAH196635 QJY196635:QKD196635 QTU196635:QTZ196635 RDQ196635:RDV196635 RNM196635:RNR196635 RXI196635:RXN196635 SHE196635:SHJ196635 SRA196635:SRF196635 TAW196635:TBB196635 TKS196635:TKX196635 TUO196635:TUT196635 UEK196635:UEP196635 UOG196635:UOL196635 UYC196635:UYH196635 VHY196635:VID196635 VRU196635:VRZ196635 WBQ196635:WBV196635 WLM196635:WLR196635 WVI196635:WVN196635 A262171:F262171 IW262171:JB262171 SS262171:SX262171 ACO262171:ACT262171 AMK262171:AMP262171 AWG262171:AWL262171 BGC262171:BGH262171 BPY262171:BQD262171 BZU262171:BZZ262171 CJQ262171:CJV262171 CTM262171:CTR262171 DDI262171:DDN262171 DNE262171:DNJ262171 DXA262171:DXF262171 EGW262171:EHB262171 EQS262171:EQX262171 FAO262171:FAT262171 FKK262171:FKP262171 FUG262171:FUL262171 GEC262171:GEH262171 GNY262171:GOD262171 GXU262171:GXZ262171 HHQ262171:HHV262171 HRM262171:HRR262171 IBI262171:IBN262171 ILE262171:ILJ262171 IVA262171:IVF262171 JEW262171:JFB262171 JOS262171:JOX262171 JYO262171:JYT262171 KIK262171:KIP262171 KSG262171:KSL262171 LCC262171:LCH262171 LLY262171:LMD262171 LVU262171:LVZ262171 MFQ262171:MFV262171 MPM262171:MPR262171 MZI262171:MZN262171 NJE262171:NJJ262171 NTA262171:NTF262171 OCW262171:ODB262171 OMS262171:OMX262171 OWO262171:OWT262171 PGK262171:PGP262171 PQG262171:PQL262171 QAC262171:QAH262171 QJY262171:QKD262171 QTU262171:QTZ262171 RDQ262171:RDV262171 RNM262171:RNR262171 RXI262171:RXN262171 SHE262171:SHJ262171 SRA262171:SRF262171 TAW262171:TBB262171 TKS262171:TKX262171 TUO262171:TUT262171 UEK262171:UEP262171 UOG262171:UOL262171 UYC262171:UYH262171 VHY262171:VID262171 VRU262171:VRZ262171 WBQ262171:WBV262171 WLM262171:WLR262171 WVI262171:WVN262171 A327707:F327707 IW327707:JB327707 SS327707:SX327707 ACO327707:ACT327707 AMK327707:AMP327707 AWG327707:AWL327707 BGC327707:BGH327707 BPY327707:BQD327707 BZU327707:BZZ327707 CJQ327707:CJV327707 CTM327707:CTR327707 DDI327707:DDN327707 DNE327707:DNJ327707 DXA327707:DXF327707 EGW327707:EHB327707 EQS327707:EQX327707 FAO327707:FAT327707 FKK327707:FKP327707 FUG327707:FUL327707 GEC327707:GEH327707 GNY327707:GOD327707 GXU327707:GXZ327707 HHQ327707:HHV327707 HRM327707:HRR327707 IBI327707:IBN327707 ILE327707:ILJ327707 IVA327707:IVF327707 JEW327707:JFB327707 JOS327707:JOX327707 JYO327707:JYT327707 KIK327707:KIP327707 KSG327707:KSL327707 LCC327707:LCH327707 LLY327707:LMD327707 LVU327707:LVZ327707 MFQ327707:MFV327707 MPM327707:MPR327707 MZI327707:MZN327707 NJE327707:NJJ327707 NTA327707:NTF327707 OCW327707:ODB327707 OMS327707:OMX327707 OWO327707:OWT327707 PGK327707:PGP327707 PQG327707:PQL327707 QAC327707:QAH327707 QJY327707:QKD327707 QTU327707:QTZ327707 RDQ327707:RDV327707 RNM327707:RNR327707 RXI327707:RXN327707 SHE327707:SHJ327707 SRA327707:SRF327707 TAW327707:TBB327707 TKS327707:TKX327707 TUO327707:TUT327707 UEK327707:UEP327707 UOG327707:UOL327707 UYC327707:UYH327707 VHY327707:VID327707 VRU327707:VRZ327707 WBQ327707:WBV327707 WLM327707:WLR327707 WVI327707:WVN327707 A393243:F393243 IW393243:JB393243 SS393243:SX393243 ACO393243:ACT393243 AMK393243:AMP393243 AWG393243:AWL393243 BGC393243:BGH393243 BPY393243:BQD393243 BZU393243:BZZ393243 CJQ393243:CJV393243 CTM393243:CTR393243 DDI393243:DDN393243 DNE393243:DNJ393243 DXA393243:DXF393243 EGW393243:EHB393243 EQS393243:EQX393243 FAO393243:FAT393243 FKK393243:FKP393243 FUG393243:FUL393243 GEC393243:GEH393243 GNY393243:GOD393243 GXU393243:GXZ393243 HHQ393243:HHV393243 HRM393243:HRR393243 IBI393243:IBN393243 ILE393243:ILJ393243 IVA393243:IVF393243 JEW393243:JFB393243 JOS393243:JOX393243 JYO393243:JYT393243 KIK393243:KIP393243 KSG393243:KSL393243 LCC393243:LCH393243 LLY393243:LMD393243 LVU393243:LVZ393243 MFQ393243:MFV393243 MPM393243:MPR393243 MZI393243:MZN393243 NJE393243:NJJ393243 NTA393243:NTF393243 OCW393243:ODB393243 OMS393243:OMX393243 OWO393243:OWT393243 PGK393243:PGP393243 PQG393243:PQL393243 QAC393243:QAH393243 QJY393243:QKD393243 QTU393243:QTZ393243 RDQ393243:RDV393243 RNM393243:RNR393243 RXI393243:RXN393243 SHE393243:SHJ393243 SRA393243:SRF393243 TAW393243:TBB393243 TKS393243:TKX393243 TUO393243:TUT393243 UEK393243:UEP393243 UOG393243:UOL393243 UYC393243:UYH393243 VHY393243:VID393243 VRU393243:VRZ393243 WBQ393243:WBV393243 WLM393243:WLR393243 WVI393243:WVN393243 A458779:F458779 IW458779:JB458779 SS458779:SX458779 ACO458779:ACT458779 AMK458779:AMP458779 AWG458779:AWL458779 BGC458779:BGH458779 BPY458779:BQD458779 BZU458779:BZZ458779 CJQ458779:CJV458779 CTM458779:CTR458779 DDI458779:DDN458779 DNE458779:DNJ458779 DXA458779:DXF458779 EGW458779:EHB458779 EQS458779:EQX458779 FAO458779:FAT458779 FKK458779:FKP458779 FUG458779:FUL458779 GEC458779:GEH458779 GNY458779:GOD458779 GXU458779:GXZ458779 HHQ458779:HHV458779 HRM458779:HRR458779 IBI458779:IBN458779 ILE458779:ILJ458779 IVA458779:IVF458779 JEW458779:JFB458779 JOS458779:JOX458779 JYO458779:JYT458779 KIK458779:KIP458779 KSG458779:KSL458779 LCC458779:LCH458779 LLY458779:LMD458779 LVU458779:LVZ458779 MFQ458779:MFV458779 MPM458779:MPR458779 MZI458779:MZN458779 NJE458779:NJJ458779 NTA458779:NTF458779 OCW458779:ODB458779 OMS458779:OMX458779 OWO458779:OWT458779 PGK458779:PGP458779 PQG458779:PQL458779 QAC458779:QAH458779 QJY458779:QKD458779 QTU458779:QTZ458779 RDQ458779:RDV458779 RNM458779:RNR458779 RXI458779:RXN458779 SHE458779:SHJ458779 SRA458779:SRF458779 TAW458779:TBB458779 TKS458779:TKX458779 TUO458779:TUT458779 UEK458779:UEP458779 UOG458779:UOL458779 UYC458779:UYH458779 VHY458779:VID458779 VRU458779:VRZ458779 WBQ458779:WBV458779 WLM458779:WLR458779 WVI458779:WVN458779 A524315:F524315 IW524315:JB524315 SS524315:SX524315 ACO524315:ACT524315 AMK524315:AMP524315 AWG524315:AWL524315 BGC524315:BGH524315 BPY524315:BQD524315 BZU524315:BZZ524315 CJQ524315:CJV524315 CTM524315:CTR524315 DDI524315:DDN524315 DNE524315:DNJ524315 DXA524315:DXF524315 EGW524315:EHB524315 EQS524315:EQX524315 FAO524315:FAT524315 FKK524315:FKP524315 FUG524315:FUL524315 GEC524315:GEH524315 GNY524315:GOD524315 GXU524315:GXZ524315 HHQ524315:HHV524315 HRM524315:HRR524315 IBI524315:IBN524315 ILE524315:ILJ524315 IVA524315:IVF524315 JEW524315:JFB524315 JOS524315:JOX524315 JYO524315:JYT524315 KIK524315:KIP524315 KSG524315:KSL524315 LCC524315:LCH524315 LLY524315:LMD524315 LVU524315:LVZ524315 MFQ524315:MFV524315 MPM524315:MPR524315 MZI524315:MZN524315 NJE524315:NJJ524315 NTA524315:NTF524315 OCW524315:ODB524315 OMS524315:OMX524315 OWO524315:OWT524315 PGK524315:PGP524315 PQG524315:PQL524315 QAC524315:QAH524315 QJY524315:QKD524315 QTU524315:QTZ524315 RDQ524315:RDV524315 RNM524315:RNR524315 RXI524315:RXN524315 SHE524315:SHJ524315 SRA524315:SRF524315 TAW524315:TBB524315 TKS524315:TKX524315 TUO524315:TUT524315 UEK524315:UEP524315 UOG524315:UOL524315 UYC524315:UYH524315 VHY524315:VID524315 VRU524315:VRZ524315 WBQ524315:WBV524315 WLM524315:WLR524315 WVI524315:WVN524315 A589851:F589851 IW589851:JB589851 SS589851:SX589851 ACO589851:ACT589851 AMK589851:AMP589851 AWG589851:AWL589851 BGC589851:BGH589851 BPY589851:BQD589851 BZU589851:BZZ589851 CJQ589851:CJV589851 CTM589851:CTR589851 DDI589851:DDN589851 DNE589851:DNJ589851 DXA589851:DXF589851 EGW589851:EHB589851 EQS589851:EQX589851 FAO589851:FAT589851 FKK589851:FKP589851 FUG589851:FUL589851 GEC589851:GEH589851 GNY589851:GOD589851 GXU589851:GXZ589851 HHQ589851:HHV589851 HRM589851:HRR589851 IBI589851:IBN589851 ILE589851:ILJ589851 IVA589851:IVF589851 JEW589851:JFB589851 JOS589851:JOX589851 JYO589851:JYT589851 KIK589851:KIP589851 KSG589851:KSL589851 LCC589851:LCH589851 LLY589851:LMD589851 LVU589851:LVZ589851 MFQ589851:MFV589851 MPM589851:MPR589851 MZI589851:MZN589851 NJE589851:NJJ589851 NTA589851:NTF589851 OCW589851:ODB589851 OMS589851:OMX589851 OWO589851:OWT589851 PGK589851:PGP589851 PQG589851:PQL589851 QAC589851:QAH589851 QJY589851:QKD589851 QTU589851:QTZ589851 RDQ589851:RDV589851 RNM589851:RNR589851 RXI589851:RXN589851 SHE589851:SHJ589851 SRA589851:SRF589851 TAW589851:TBB589851 TKS589851:TKX589851 TUO589851:TUT589851 UEK589851:UEP589851 UOG589851:UOL589851 UYC589851:UYH589851 VHY589851:VID589851 VRU589851:VRZ589851 WBQ589851:WBV589851 WLM589851:WLR589851 WVI589851:WVN589851 A655387:F655387 IW655387:JB655387 SS655387:SX655387 ACO655387:ACT655387 AMK655387:AMP655387 AWG655387:AWL655387 BGC655387:BGH655387 BPY655387:BQD655387 BZU655387:BZZ655387 CJQ655387:CJV655387 CTM655387:CTR655387 DDI655387:DDN655387 DNE655387:DNJ655387 DXA655387:DXF655387 EGW655387:EHB655387 EQS655387:EQX655387 FAO655387:FAT655387 FKK655387:FKP655387 FUG655387:FUL655387 GEC655387:GEH655387 GNY655387:GOD655387 GXU655387:GXZ655387 HHQ655387:HHV655387 HRM655387:HRR655387 IBI655387:IBN655387 ILE655387:ILJ655387 IVA655387:IVF655387 JEW655387:JFB655387 JOS655387:JOX655387 JYO655387:JYT655387 KIK655387:KIP655387 KSG655387:KSL655387 LCC655387:LCH655387 LLY655387:LMD655387 LVU655387:LVZ655387 MFQ655387:MFV655387 MPM655387:MPR655387 MZI655387:MZN655387 NJE655387:NJJ655387 NTA655387:NTF655387 OCW655387:ODB655387 OMS655387:OMX655387 OWO655387:OWT655387 PGK655387:PGP655387 PQG655387:PQL655387 QAC655387:QAH655387 QJY655387:QKD655387 QTU655387:QTZ655387 RDQ655387:RDV655387 RNM655387:RNR655387 RXI655387:RXN655387 SHE655387:SHJ655387 SRA655387:SRF655387 TAW655387:TBB655387 TKS655387:TKX655387 TUO655387:TUT655387 UEK655387:UEP655387 UOG655387:UOL655387 UYC655387:UYH655387 VHY655387:VID655387 VRU655387:VRZ655387 WBQ655387:WBV655387 WLM655387:WLR655387 WVI655387:WVN655387 A720923:F720923 IW720923:JB720923 SS720923:SX720923 ACO720923:ACT720923 AMK720923:AMP720923 AWG720923:AWL720923 BGC720923:BGH720923 BPY720923:BQD720923 BZU720923:BZZ720923 CJQ720923:CJV720923 CTM720923:CTR720923 DDI720923:DDN720923 DNE720923:DNJ720923 DXA720923:DXF720923 EGW720923:EHB720923 EQS720923:EQX720923 FAO720923:FAT720923 FKK720923:FKP720923 FUG720923:FUL720923 GEC720923:GEH720923 GNY720923:GOD720923 GXU720923:GXZ720923 HHQ720923:HHV720923 HRM720923:HRR720923 IBI720923:IBN720923 ILE720923:ILJ720923 IVA720923:IVF720923 JEW720923:JFB720923 JOS720923:JOX720923 JYO720923:JYT720923 KIK720923:KIP720923 KSG720923:KSL720923 LCC720923:LCH720923 LLY720923:LMD720923 LVU720923:LVZ720923 MFQ720923:MFV720923 MPM720923:MPR720923 MZI720923:MZN720923 NJE720923:NJJ720923 NTA720923:NTF720923 OCW720923:ODB720923 OMS720923:OMX720923 OWO720923:OWT720923 PGK720923:PGP720923 PQG720923:PQL720923 QAC720923:QAH720923 QJY720923:QKD720923 QTU720923:QTZ720923 RDQ720923:RDV720923 RNM720923:RNR720923 RXI720923:RXN720923 SHE720923:SHJ720923 SRA720923:SRF720923 TAW720923:TBB720923 TKS720923:TKX720923 TUO720923:TUT720923 UEK720923:UEP720923 UOG720923:UOL720923 UYC720923:UYH720923 VHY720923:VID720923 VRU720923:VRZ720923 WBQ720923:WBV720923 WLM720923:WLR720923 WVI720923:WVN720923 A786459:F786459 IW786459:JB786459 SS786459:SX786459 ACO786459:ACT786459 AMK786459:AMP786459 AWG786459:AWL786459 BGC786459:BGH786459 BPY786459:BQD786459 BZU786459:BZZ786459 CJQ786459:CJV786459 CTM786459:CTR786459 DDI786459:DDN786459 DNE786459:DNJ786459 DXA786459:DXF786459 EGW786459:EHB786459 EQS786459:EQX786459 FAO786459:FAT786459 FKK786459:FKP786459 FUG786459:FUL786459 GEC786459:GEH786459 GNY786459:GOD786459 GXU786459:GXZ786459 HHQ786459:HHV786459 HRM786459:HRR786459 IBI786459:IBN786459 ILE786459:ILJ786459 IVA786459:IVF786459 JEW786459:JFB786459 JOS786459:JOX786459 JYO786459:JYT786459 KIK786459:KIP786459 KSG786459:KSL786459 LCC786459:LCH786459 LLY786459:LMD786459 LVU786459:LVZ786459 MFQ786459:MFV786459 MPM786459:MPR786459 MZI786459:MZN786459 NJE786459:NJJ786459 NTA786459:NTF786459 OCW786459:ODB786459 OMS786459:OMX786459 OWO786459:OWT786459 PGK786459:PGP786459 PQG786459:PQL786459 QAC786459:QAH786459 QJY786459:QKD786459 QTU786459:QTZ786459 RDQ786459:RDV786459 RNM786459:RNR786459 RXI786459:RXN786459 SHE786459:SHJ786459 SRA786459:SRF786459 TAW786459:TBB786459 TKS786459:TKX786459 TUO786459:TUT786459 UEK786459:UEP786459 UOG786459:UOL786459 UYC786459:UYH786459 VHY786459:VID786459 VRU786459:VRZ786459 WBQ786459:WBV786459 WLM786459:WLR786459 WVI786459:WVN786459 A851995:F851995 IW851995:JB851995 SS851995:SX851995 ACO851995:ACT851995 AMK851995:AMP851995 AWG851995:AWL851995 BGC851995:BGH851995 BPY851995:BQD851995 BZU851995:BZZ851995 CJQ851995:CJV851995 CTM851995:CTR851995 DDI851995:DDN851995 DNE851995:DNJ851995 DXA851995:DXF851995 EGW851995:EHB851995 EQS851995:EQX851995 FAO851995:FAT851995 FKK851995:FKP851995 FUG851995:FUL851995 GEC851995:GEH851995 GNY851995:GOD851995 GXU851995:GXZ851995 HHQ851995:HHV851995 HRM851995:HRR851995 IBI851995:IBN851995 ILE851995:ILJ851995 IVA851995:IVF851995 JEW851995:JFB851995 JOS851995:JOX851995 JYO851995:JYT851995 KIK851995:KIP851995 KSG851995:KSL851995 LCC851995:LCH851995 LLY851995:LMD851995 LVU851995:LVZ851995 MFQ851995:MFV851995 MPM851995:MPR851995 MZI851995:MZN851995 NJE851995:NJJ851995 NTA851995:NTF851995 OCW851995:ODB851995 OMS851995:OMX851995 OWO851995:OWT851995 PGK851995:PGP851995 PQG851995:PQL851995 QAC851995:QAH851995 QJY851995:QKD851995 QTU851995:QTZ851995 RDQ851995:RDV851995 RNM851995:RNR851995 RXI851995:RXN851995 SHE851995:SHJ851995 SRA851995:SRF851995 TAW851995:TBB851995 TKS851995:TKX851995 TUO851995:TUT851995 UEK851995:UEP851995 UOG851995:UOL851995 UYC851995:UYH851995 VHY851995:VID851995 VRU851995:VRZ851995 WBQ851995:WBV851995 WLM851995:WLR851995 WVI851995:WVN851995 A917531:F917531 IW917531:JB917531 SS917531:SX917531 ACO917531:ACT917531 AMK917531:AMP917531 AWG917531:AWL917531 BGC917531:BGH917531 BPY917531:BQD917531 BZU917531:BZZ917531 CJQ917531:CJV917531 CTM917531:CTR917531 DDI917531:DDN917531 DNE917531:DNJ917531 DXA917531:DXF917531 EGW917531:EHB917531 EQS917531:EQX917531 FAO917531:FAT917531 FKK917531:FKP917531 FUG917531:FUL917531 GEC917531:GEH917531 GNY917531:GOD917531 GXU917531:GXZ917531 HHQ917531:HHV917531 HRM917531:HRR917531 IBI917531:IBN917531 ILE917531:ILJ917531 IVA917531:IVF917531 JEW917531:JFB917531 JOS917531:JOX917531 JYO917531:JYT917531 KIK917531:KIP917531 KSG917531:KSL917531 LCC917531:LCH917531 LLY917531:LMD917531 LVU917531:LVZ917531 MFQ917531:MFV917531 MPM917531:MPR917531 MZI917531:MZN917531 NJE917531:NJJ917531 NTA917531:NTF917531 OCW917531:ODB917531 OMS917531:OMX917531 OWO917531:OWT917531 PGK917531:PGP917531 PQG917531:PQL917531 QAC917531:QAH917531 QJY917531:QKD917531 QTU917531:QTZ917531 RDQ917531:RDV917531 RNM917531:RNR917531 RXI917531:RXN917531 SHE917531:SHJ917531 SRA917531:SRF917531 TAW917531:TBB917531 TKS917531:TKX917531 TUO917531:TUT917531 UEK917531:UEP917531 UOG917531:UOL917531 UYC917531:UYH917531 VHY917531:VID917531 VRU917531:VRZ917531 WBQ917531:WBV917531 WLM917531:WLR917531 WVI917531:WVN917531 A983067:F983067 IW983067:JB983067 SS983067:SX983067 ACO983067:ACT983067 AMK983067:AMP983067 AWG983067:AWL983067 BGC983067:BGH983067 BPY983067:BQD983067 BZU983067:BZZ983067 CJQ983067:CJV983067 CTM983067:CTR983067 DDI983067:DDN983067 DNE983067:DNJ983067 DXA983067:DXF983067 EGW983067:EHB983067 EQS983067:EQX983067 FAO983067:FAT983067 FKK983067:FKP983067 FUG983067:FUL983067 GEC983067:GEH983067 GNY983067:GOD983067 GXU983067:GXZ983067 HHQ983067:HHV983067 HRM983067:HRR983067 IBI983067:IBN983067 ILE983067:ILJ983067 IVA983067:IVF983067 JEW983067:JFB983067 JOS983067:JOX983067 JYO983067:JYT983067 KIK983067:KIP983067 KSG983067:KSL983067 LCC983067:LCH983067 LLY983067:LMD983067 LVU983067:LVZ983067 MFQ983067:MFV983067 MPM983067:MPR983067 MZI983067:MZN983067 NJE983067:NJJ983067 NTA983067:NTF983067 OCW983067:ODB983067 OMS983067:OMX983067 OWO983067:OWT983067 PGK983067:PGP983067 PQG983067:PQL983067 QAC983067:QAH983067 QJY983067:QKD983067 QTU983067:QTZ983067 RDQ983067:RDV983067 RNM983067:RNR983067 RXI983067:RXN983067 SHE983067:SHJ983067 SRA983067:SRF983067 TAW983067:TBB983067 TKS983067:TKX983067 TUO983067:TUT983067 UEK983067:UEP983067 UOG983067:UOL983067 UYC983067:UYH983067 VHY983067:VID983067 VRU983067:VRZ983067 WBQ983067:WBV983067 WLM983067:WLR983067 WVI983067:WVN983067" xr:uid="{00000000-0002-0000-0D00-000008000000}">
      <formula1>AND(R23="SI",COUNTA(C25,F25,L25)=3)=TRUE</formula1>
    </dataValidation>
    <dataValidation type="custom" allowBlank="1" showInputMessage="1" showErrorMessage="1" sqref="P25:S25 JL25:JO25 TH25:TK25 ADD25:ADG25 AMZ25:ANC25 AWV25:AWY25 BGR25:BGU25 BQN25:BQQ25 CAJ25:CAM25 CKF25:CKI25 CUB25:CUE25 DDX25:DEA25 DNT25:DNW25 DXP25:DXS25 EHL25:EHO25 ERH25:ERK25 FBD25:FBG25 FKZ25:FLC25 FUV25:FUY25 GER25:GEU25 GON25:GOQ25 GYJ25:GYM25 HIF25:HII25 HSB25:HSE25 IBX25:ICA25 ILT25:ILW25 IVP25:IVS25 JFL25:JFO25 JPH25:JPK25 JZD25:JZG25 KIZ25:KJC25 KSV25:KSY25 LCR25:LCU25 LMN25:LMQ25 LWJ25:LWM25 MGF25:MGI25 MQB25:MQE25 MZX25:NAA25 NJT25:NJW25 NTP25:NTS25 ODL25:ODO25 ONH25:ONK25 OXD25:OXG25 PGZ25:PHC25 PQV25:PQY25 QAR25:QAU25 QKN25:QKQ25 QUJ25:QUM25 REF25:REI25 ROB25:ROE25 RXX25:RYA25 SHT25:SHW25 SRP25:SRS25 TBL25:TBO25 TLH25:TLK25 TVD25:TVG25 UEZ25:UFC25 UOV25:UOY25 UYR25:UYU25 VIN25:VIQ25 VSJ25:VSM25 WCF25:WCI25 WMB25:WME25 WVX25:WWA25 P65561:S65561 JL65561:JO65561 TH65561:TK65561 ADD65561:ADG65561 AMZ65561:ANC65561 AWV65561:AWY65561 BGR65561:BGU65561 BQN65561:BQQ65561 CAJ65561:CAM65561 CKF65561:CKI65561 CUB65561:CUE65561 DDX65561:DEA65561 DNT65561:DNW65561 DXP65561:DXS65561 EHL65561:EHO65561 ERH65561:ERK65561 FBD65561:FBG65561 FKZ65561:FLC65561 FUV65561:FUY65561 GER65561:GEU65561 GON65561:GOQ65561 GYJ65561:GYM65561 HIF65561:HII65561 HSB65561:HSE65561 IBX65561:ICA65561 ILT65561:ILW65561 IVP65561:IVS65561 JFL65561:JFO65561 JPH65561:JPK65561 JZD65561:JZG65561 KIZ65561:KJC65561 KSV65561:KSY65561 LCR65561:LCU65561 LMN65561:LMQ65561 LWJ65561:LWM65561 MGF65561:MGI65561 MQB65561:MQE65561 MZX65561:NAA65561 NJT65561:NJW65561 NTP65561:NTS65561 ODL65561:ODO65561 ONH65561:ONK65561 OXD65561:OXG65561 PGZ65561:PHC65561 PQV65561:PQY65561 QAR65561:QAU65561 QKN65561:QKQ65561 QUJ65561:QUM65561 REF65561:REI65561 ROB65561:ROE65561 RXX65561:RYA65561 SHT65561:SHW65561 SRP65561:SRS65561 TBL65561:TBO65561 TLH65561:TLK65561 TVD65561:TVG65561 UEZ65561:UFC65561 UOV65561:UOY65561 UYR65561:UYU65561 VIN65561:VIQ65561 VSJ65561:VSM65561 WCF65561:WCI65561 WMB65561:WME65561 WVX65561:WWA65561 P131097:S131097 JL131097:JO131097 TH131097:TK131097 ADD131097:ADG131097 AMZ131097:ANC131097 AWV131097:AWY131097 BGR131097:BGU131097 BQN131097:BQQ131097 CAJ131097:CAM131097 CKF131097:CKI131097 CUB131097:CUE131097 DDX131097:DEA131097 DNT131097:DNW131097 DXP131097:DXS131097 EHL131097:EHO131097 ERH131097:ERK131097 FBD131097:FBG131097 FKZ131097:FLC131097 FUV131097:FUY131097 GER131097:GEU131097 GON131097:GOQ131097 GYJ131097:GYM131097 HIF131097:HII131097 HSB131097:HSE131097 IBX131097:ICA131097 ILT131097:ILW131097 IVP131097:IVS131097 JFL131097:JFO131097 JPH131097:JPK131097 JZD131097:JZG131097 KIZ131097:KJC131097 KSV131097:KSY131097 LCR131097:LCU131097 LMN131097:LMQ131097 LWJ131097:LWM131097 MGF131097:MGI131097 MQB131097:MQE131097 MZX131097:NAA131097 NJT131097:NJW131097 NTP131097:NTS131097 ODL131097:ODO131097 ONH131097:ONK131097 OXD131097:OXG131097 PGZ131097:PHC131097 PQV131097:PQY131097 QAR131097:QAU131097 QKN131097:QKQ131097 QUJ131097:QUM131097 REF131097:REI131097 ROB131097:ROE131097 RXX131097:RYA131097 SHT131097:SHW131097 SRP131097:SRS131097 TBL131097:TBO131097 TLH131097:TLK131097 TVD131097:TVG131097 UEZ131097:UFC131097 UOV131097:UOY131097 UYR131097:UYU131097 VIN131097:VIQ131097 VSJ131097:VSM131097 WCF131097:WCI131097 WMB131097:WME131097 WVX131097:WWA131097 P196633:S196633 JL196633:JO196633 TH196633:TK196633 ADD196633:ADG196633 AMZ196633:ANC196633 AWV196633:AWY196633 BGR196633:BGU196633 BQN196633:BQQ196633 CAJ196633:CAM196633 CKF196633:CKI196633 CUB196633:CUE196633 DDX196633:DEA196633 DNT196633:DNW196633 DXP196633:DXS196633 EHL196633:EHO196633 ERH196633:ERK196633 FBD196633:FBG196633 FKZ196633:FLC196633 FUV196633:FUY196633 GER196633:GEU196633 GON196633:GOQ196633 GYJ196633:GYM196633 HIF196633:HII196633 HSB196633:HSE196633 IBX196633:ICA196633 ILT196633:ILW196633 IVP196633:IVS196633 JFL196633:JFO196633 JPH196633:JPK196633 JZD196633:JZG196633 KIZ196633:KJC196633 KSV196633:KSY196633 LCR196633:LCU196633 LMN196633:LMQ196633 LWJ196633:LWM196633 MGF196633:MGI196633 MQB196633:MQE196633 MZX196633:NAA196633 NJT196633:NJW196633 NTP196633:NTS196633 ODL196633:ODO196633 ONH196633:ONK196633 OXD196633:OXG196633 PGZ196633:PHC196633 PQV196633:PQY196633 QAR196633:QAU196633 QKN196633:QKQ196633 QUJ196633:QUM196633 REF196633:REI196633 ROB196633:ROE196633 RXX196633:RYA196633 SHT196633:SHW196633 SRP196633:SRS196633 TBL196633:TBO196633 TLH196633:TLK196633 TVD196633:TVG196633 UEZ196633:UFC196633 UOV196633:UOY196633 UYR196633:UYU196633 VIN196633:VIQ196633 VSJ196633:VSM196633 WCF196633:WCI196633 WMB196633:WME196633 WVX196633:WWA196633 P262169:S262169 JL262169:JO262169 TH262169:TK262169 ADD262169:ADG262169 AMZ262169:ANC262169 AWV262169:AWY262169 BGR262169:BGU262169 BQN262169:BQQ262169 CAJ262169:CAM262169 CKF262169:CKI262169 CUB262169:CUE262169 DDX262169:DEA262169 DNT262169:DNW262169 DXP262169:DXS262169 EHL262169:EHO262169 ERH262169:ERK262169 FBD262169:FBG262169 FKZ262169:FLC262169 FUV262169:FUY262169 GER262169:GEU262169 GON262169:GOQ262169 GYJ262169:GYM262169 HIF262169:HII262169 HSB262169:HSE262169 IBX262169:ICA262169 ILT262169:ILW262169 IVP262169:IVS262169 JFL262169:JFO262169 JPH262169:JPK262169 JZD262169:JZG262169 KIZ262169:KJC262169 KSV262169:KSY262169 LCR262169:LCU262169 LMN262169:LMQ262169 LWJ262169:LWM262169 MGF262169:MGI262169 MQB262169:MQE262169 MZX262169:NAA262169 NJT262169:NJW262169 NTP262169:NTS262169 ODL262169:ODO262169 ONH262169:ONK262169 OXD262169:OXG262169 PGZ262169:PHC262169 PQV262169:PQY262169 QAR262169:QAU262169 QKN262169:QKQ262169 QUJ262169:QUM262169 REF262169:REI262169 ROB262169:ROE262169 RXX262169:RYA262169 SHT262169:SHW262169 SRP262169:SRS262169 TBL262169:TBO262169 TLH262169:TLK262169 TVD262169:TVG262169 UEZ262169:UFC262169 UOV262169:UOY262169 UYR262169:UYU262169 VIN262169:VIQ262169 VSJ262169:VSM262169 WCF262169:WCI262169 WMB262169:WME262169 WVX262169:WWA262169 P327705:S327705 JL327705:JO327705 TH327705:TK327705 ADD327705:ADG327705 AMZ327705:ANC327705 AWV327705:AWY327705 BGR327705:BGU327705 BQN327705:BQQ327705 CAJ327705:CAM327705 CKF327705:CKI327705 CUB327705:CUE327705 DDX327705:DEA327705 DNT327705:DNW327705 DXP327705:DXS327705 EHL327705:EHO327705 ERH327705:ERK327705 FBD327705:FBG327705 FKZ327705:FLC327705 FUV327705:FUY327705 GER327705:GEU327705 GON327705:GOQ327705 GYJ327705:GYM327705 HIF327705:HII327705 HSB327705:HSE327705 IBX327705:ICA327705 ILT327705:ILW327705 IVP327705:IVS327705 JFL327705:JFO327705 JPH327705:JPK327705 JZD327705:JZG327705 KIZ327705:KJC327705 KSV327705:KSY327705 LCR327705:LCU327705 LMN327705:LMQ327705 LWJ327705:LWM327705 MGF327705:MGI327705 MQB327705:MQE327705 MZX327705:NAA327705 NJT327705:NJW327705 NTP327705:NTS327705 ODL327705:ODO327705 ONH327705:ONK327705 OXD327705:OXG327705 PGZ327705:PHC327705 PQV327705:PQY327705 QAR327705:QAU327705 QKN327705:QKQ327705 QUJ327705:QUM327705 REF327705:REI327705 ROB327705:ROE327705 RXX327705:RYA327705 SHT327705:SHW327705 SRP327705:SRS327705 TBL327705:TBO327705 TLH327705:TLK327705 TVD327705:TVG327705 UEZ327705:UFC327705 UOV327705:UOY327705 UYR327705:UYU327705 VIN327705:VIQ327705 VSJ327705:VSM327705 WCF327705:WCI327705 WMB327705:WME327705 WVX327705:WWA327705 P393241:S393241 JL393241:JO393241 TH393241:TK393241 ADD393241:ADG393241 AMZ393241:ANC393241 AWV393241:AWY393241 BGR393241:BGU393241 BQN393241:BQQ393241 CAJ393241:CAM393241 CKF393241:CKI393241 CUB393241:CUE393241 DDX393241:DEA393241 DNT393241:DNW393241 DXP393241:DXS393241 EHL393241:EHO393241 ERH393241:ERK393241 FBD393241:FBG393241 FKZ393241:FLC393241 FUV393241:FUY393241 GER393241:GEU393241 GON393241:GOQ393241 GYJ393241:GYM393241 HIF393241:HII393241 HSB393241:HSE393241 IBX393241:ICA393241 ILT393241:ILW393241 IVP393241:IVS393241 JFL393241:JFO393241 JPH393241:JPK393241 JZD393241:JZG393241 KIZ393241:KJC393241 KSV393241:KSY393241 LCR393241:LCU393241 LMN393241:LMQ393241 LWJ393241:LWM393241 MGF393241:MGI393241 MQB393241:MQE393241 MZX393241:NAA393241 NJT393241:NJW393241 NTP393241:NTS393241 ODL393241:ODO393241 ONH393241:ONK393241 OXD393241:OXG393241 PGZ393241:PHC393241 PQV393241:PQY393241 QAR393241:QAU393241 QKN393241:QKQ393241 QUJ393241:QUM393241 REF393241:REI393241 ROB393241:ROE393241 RXX393241:RYA393241 SHT393241:SHW393241 SRP393241:SRS393241 TBL393241:TBO393241 TLH393241:TLK393241 TVD393241:TVG393241 UEZ393241:UFC393241 UOV393241:UOY393241 UYR393241:UYU393241 VIN393241:VIQ393241 VSJ393241:VSM393241 WCF393241:WCI393241 WMB393241:WME393241 WVX393241:WWA393241 P458777:S458777 JL458777:JO458777 TH458777:TK458777 ADD458777:ADG458777 AMZ458777:ANC458777 AWV458777:AWY458777 BGR458777:BGU458777 BQN458777:BQQ458777 CAJ458777:CAM458777 CKF458777:CKI458777 CUB458777:CUE458777 DDX458777:DEA458777 DNT458777:DNW458777 DXP458777:DXS458777 EHL458777:EHO458777 ERH458777:ERK458777 FBD458777:FBG458777 FKZ458777:FLC458777 FUV458777:FUY458777 GER458777:GEU458777 GON458777:GOQ458777 GYJ458777:GYM458777 HIF458777:HII458777 HSB458777:HSE458777 IBX458777:ICA458777 ILT458777:ILW458777 IVP458777:IVS458777 JFL458777:JFO458777 JPH458777:JPK458777 JZD458777:JZG458777 KIZ458777:KJC458777 KSV458777:KSY458777 LCR458777:LCU458777 LMN458777:LMQ458777 LWJ458777:LWM458777 MGF458777:MGI458777 MQB458777:MQE458777 MZX458777:NAA458777 NJT458777:NJW458777 NTP458777:NTS458777 ODL458777:ODO458777 ONH458777:ONK458777 OXD458777:OXG458777 PGZ458777:PHC458777 PQV458777:PQY458777 QAR458777:QAU458777 QKN458777:QKQ458777 QUJ458777:QUM458777 REF458777:REI458777 ROB458777:ROE458777 RXX458777:RYA458777 SHT458777:SHW458777 SRP458777:SRS458777 TBL458777:TBO458777 TLH458777:TLK458777 TVD458777:TVG458777 UEZ458777:UFC458777 UOV458777:UOY458777 UYR458777:UYU458777 VIN458777:VIQ458777 VSJ458777:VSM458777 WCF458777:WCI458777 WMB458777:WME458777 WVX458777:WWA458777 P524313:S524313 JL524313:JO524313 TH524313:TK524313 ADD524313:ADG524313 AMZ524313:ANC524313 AWV524313:AWY524313 BGR524313:BGU524313 BQN524313:BQQ524313 CAJ524313:CAM524313 CKF524313:CKI524313 CUB524313:CUE524313 DDX524313:DEA524313 DNT524313:DNW524313 DXP524313:DXS524313 EHL524313:EHO524313 ERH524313:ERK524313 FBD524313:FBG524313 FKZ524313:FLC524313 FUV524313:FUY524313 GER524313:GEU524313 GON524313:GOQ524313 GYJ524313:GYM524313 HIF524313:HII524313 HSB524313:HSE524313 IBX524313:ICA524313 ILT524313:ILW524313 IVP524313:IVS524313 JFL524313:JFO524313 JPH524313:JPK524313 JZD524313:JZG524313 KIZ524313:KJC524313 KSV524313:KSY524313 LCR524313:LCU524313 LMN524313:LMQ524313 LWJ524313:LWM524313 MGF524313:MGI524313 MQB524313:MQE524313 MZX524313:NAA524313 NJT524313:NJW524313 NTP524313:NTS524313 ODL524313:ODO524313 ONH524313:ONK524313 OXD524313:OXG524313 PGZ524313:PHC524313 PQV524313:PQY524313 QAR524313:QAU524313 QKN524313:QKQ524313 QUJ524313:QUM524313 REF524313:REI524313 ROB524313:ROE524313 RXX524313:RYA524313 SHT524313:SHW524313 SRP524313:SRS524313 TBL524313:TBO524313 TLH524313:TLK524313 TVD524313:TVG524313 UEZ524313:UFC524313 UOV524313:UOY524313 UYR524313:UYU524313 VIN524313:VIQ524313 VSJ524313:VSM524313 WCF524313:WCI524313 WMB524313:WME524313 WVX524313:WWA524313 P589849:S589849 JL589849:JO589849 TH589849:TK589849 ADD589849:ADG589849 AMZ589849:ANC589849 AWV589849:AWY589849 BGR589849:BGU589849 BQN589849:BQQ589849 CAJ589849:CAM589849 CKF589849:CKI589849 CUB589849:CUE589849 DDX589849:DEA589849 DNT589849:DNW589849 DXP589849:DXS589849 EHL589849:EHO589849 ERH589849:ERK589849 FBD589849:FBG589849 FKZ589849:FLC589849 FUV589849:FUY589849 GER589849:GEU589849 GON589849:GOQ589849 GYJ589849:GYM589849 HIF589849:HII589849 HSB589849:HSE589849 IBX589849:ICA589849 ILT589849:ILW589849 IVP589849:IVS589849 JFL589849:JFO589849 JPH589849:JPK589849 JZD589849:JZG589849 KIZ589849:KJC589849 KSV589849:KSY589849 LCR589849:LCU589849 LMN589849:LMQ589849 LWJ589849:LWM589849 MGF589849:MGI589849 MQB589849:MQE589849 MZX589849:NAA589849 NJT589849:NJW589849 NTP589849:NTS589849 ODL589849:ODO589849 ONH589849:ONK589849 OXD589849:OXG589849 PGZ589849:PHC589849 PQV589849:PQY589849 QAR589849:QAU589849 QKN589849:QKQ589849 QUJ589849:QUM589849 REF589849:REI589849 ROB589849:ROE589849 RXX589849:RYA589849 SHT589849:SHW589849 SRP589849:SRS589849 TBL589849:TBO589849 TLH589849:TLK589849 TVD589849:TVG589849 UEZ589849:UFC589849 UOV589849:UOY589849 UYR589849:UYU589849 VIN589849:VIQ589849 VSJ589849:VSM589849 WCF589849:WCI589849 WMB589849:WME589849 WVX589849:WWA589849 P655385:S655385 JL655385:JO655385 TH655385:TK655385 ADD655385:ADG655385 AMZ655385:ANC655385 AWV655385:AWY655385 BGR655385:BGU655385 BQN655385:BQQ655385 CAJ655385:CAM655385 CKF655385:CKI655385 CUB655385:CUE655385 DDX655385:DEA655385 DNT655385:DNW655385 DXP655385:DXS655385 EHL655385:EHO655385 ERH655385:ERK655385 FBD655385:FBG655385 FKZ655385:FLC655385 FUV655385:FUY655385 GER655385:GEU655385 GON655385:GOQ655385 GYJ655385:GYM655385 HIF655385:HII655385 HSB655385:HSE655385 IBX655385:ICA655385 ILT655385:ILW655385 IVP655385:IVS655385 JFL655385:JFO655385 JPH655385:JPK655385 JZD655385:JZG655385 KIZ655385:KJC655385 KSV655385:KSY655385 LCR655385:LCU655385 LMN655385:LMQ655385 LWJ655385:LWM655385 MGF655385:MGI655385 MQB655385:MQE655385 MZX655385:NAA655385 NJT655385:NJW655385 NTP655385:NTS655385 ODL655385:ODO655385 ONH655385:ONK655385 OXD655385:OXG655385 PGZ655385:PHC655385 PQV655385:PQY655385 QAR655385:QAU655385 QKN655385:QKQ655385 QUJ655385:QUM655385 REF655385:REI655385 ROB655385:ROE655385 RXX655385:RYA655385 SHT655385:SHW655385 SRP655385:SRS655385 TBL655385:TBO655385 TLH655385:TLK655385 TVD655385:TVG655385 UEZ655385:UFC655385 UOV655385:UOY655385 UYR655385:UYU655385 VIN655385:VIQ655385 VSJ655385:VSM655385 WCF655385:WCI655385 WMB655385:WME655385 WVX655385:WWA655385 P720921:S720921 JL720921:JO720921 TH720921:TK720921 ADD720921:ADG720921 AMZ720921:ANC720921 AWV720921:AWY720921 BGR720921:BGU720921 BQN720921:BQQ720921 CAJ720921:CAM720921 CKF720921:CKI720921 CUB720921:CUE720921 DDX720921:DEA720921 DNT720921:DNW720921 DXP720921:DXS720921 EHL720921:EHO720921 ERH720921:ERK720921 FBD720921:FBG720921 FKZ720921:FLC720921 FUV720921:FUY720921 GER720921:GEU720921 GON720921:GOQ720921 GYJ720921:GYM720921 HIF720921:HII720921 HSB720921:HSE720921 IBX720921:ICA720921 ILT720921:ILW720921 IVP720921:IVS720921 JFL720921:JFO720921 JPH720921:JPK720921 JZD720921:JZG720921 KIZ720921:KJC720921 KSV720921:KSY720921 LCR720921:LCU720921 LMN720921:LMQ720921 LWJ720921:LWM720921 MGF720921:MGI720921 MQB720921:MQE720921 MZX720921:NAA720921 NJT720921:NJW720921 NTP720921:NTS720921 ODL720921:ODO720921 ONH720921:ONK720921 OXD720921:OXG720921 PGZ720921:PHC720921 PQV720921:PQY720921 QAR720921:QAU720921 QKN720921:QKQ720921 QUJ720921:QUM720921 REF720921:REI720921 ROB720921:ROE720921 RXX720921:RYA720921 SHT720921:SHW720921 SRP720921:SRS720921 TBL720921:TBO720921 TLH720921:TLK720921 TVD720921:TVG720921 UEZ720921:UFC720921 UOV720921:UOY720921 UYR720921:UYU720921 VIN720921:VIQ720921 VSJ720921:VSM720921 WCF720921:WCI720921 WMB720921:WME720921 WVX720921:WWA720921 P786457:S786457 JL786457:JO786457 TH786457:TK786457 ADD786457:ADG786457 AMZ786457:ANC786457 AWV786457:AWY786457 BGR786457:BGU786457 BQN786457:BQQ786457 CAJ786457:CAM786457 CKF786457:CKI786457 CUB786457:CUE786457 DDX786457:DEA786457 DNT786457:DNW786457 DXP786457:DXS786457 EHL786457:EHO786457 ERH786457:ERK786457 FBD786457:FBG786457 FKZ786457:FLC786457 FUV786457:FUY786457 GER786457:GEU786457 GON786457:GOQ786457 GYJ786457:GYM786457 HIF786457:HII786457 HSB786457:HSE786457 IBX786457:ICA786457 ILT786457:ILW786457 IVP786457:IVS786457 JFL786457:JFO786457 JPH786457:JPK786457 JZD786457:JZG786457 KIZ786457:KJC786457 KSV786457:KSY786457 LCR786457:LCU786457 LMN786457:LMQ786457 LWJ786457:LWM786457 MGF786457:MGI786457 MQB786457:MQE786457 MZX786457:NAA786457 NJT786457:NJW786457 NTP786457:NTS786457 ODL786457:ODO786457 ONH786457:ONK786457 OXD786457:OXG786457 PGZ786457:PHC786457 PQV786457:PQY786457 QAR786457:QAU786457 QKN786457:QKQ786457 QUJ786457:QUM786457 REF786457:REI786457 ROB786457:ROE786457 RXX786457:RYA786457 SHT786457:SHW786457 SRP786457:SRS786457 TBL786457:TBO786457 TLH786457:TLK786457 TVD786457:TVG786457 UEZ786457:UFC786457 UOV786457:UOY786457 UYR786457:UYU786457 VIN786457:VIQ786457 VSJ786457:VSM786457 WCF786457:WCI786457 WMB786457:WME786457 WVX786457:WWA786457 P851993:S851993 JL851993:JO851993 TH851993:TK851993 ADD851993:ADG851993 AMZ851993:ANC851993 AWV851993:AWY851993 BGR851993:BGU851993 BQN851993:BQQ851993 CAJ851993:CAM851993 CKF851993:CKI851993 CUB851993:CUE851993 DDX851993:DEA851993 DNT851993:DNW851993 DXP851993:DXS851993 EHL851993:EHO851993 ERH851993:ERK851993 FBD851993:FBG851993 FKZ851993:FLC851993 FUV851993:FUY851993 GER851993:GEU851993 GON851993:GOQ851993 GYJ851993:GYM851993 HIF851993:HII851993 HSB851993:HSE851993 IBX851993:ICA851993 ILT851993:ILW851993 IVP851993:IVS851993 JFL851993:JFO851993 JPH851993:JPK851993 JZD851993:JZG851993 KIZ851993:KJC851993 KSV851993:KSY851993 LCR851993:LCU851993 LMN851993:LMQ851993 LWJ851993:LWM851993 MGF851993:MGI851993 MQB851993:MQE851993 MZX851993:NAA851993 NJT851993:NJW851993 NTP851993:NTS851993 ODL851993:ODO851993 ONH851993:ONK851993 OXD851993:OXG851993 PGZ851993:PHC851993 PQV851993:PQY851993 QAR851993:QAU851993 QKN851993:QKQ851993 QUJ851993:QUM851993 REF851993:REI851993 ROB851993:ROE851993 RXX851993:RYA851993 SHT851993:SHW851993 SRP851993:SRS851993 TBL851993:TBO851993 TLH851993:TLK851993 TVD851993:TVG851993 UEZ851993:UFC851993 UOV851993:UOY851993 UYR851993:UYU851993 VIN851993:VIQ851993 VSJ851993:VSM851993 WCF851993:WCI851993 WMB851993:WME851993 WVX851993:WWA851993 P917529:S917529 JL917529:JO917529 TH917529:TK917529 ADD917529:ADG917529 AMZ917529:ANC917529 AWV917529:AWY917529 BGR917529:BGU917529 BQN917529:BQQ917529 CAJ917529:CAM917529 CKF917529:CKI917529 CUB917529:CUE917529 DDX917529:DEA917529 DNT917529:DNW917529 DXP917529:DXS917529 EHL917529:EHO917529 ERH917529:ERK917529 FBD917529:FBG917529 FKZ917529:FLC917529 FUV917529:FUY917529 GER917529:GEU917529 GON917529:GOQ917529 GYJ917529:GYM917529 HIF917529:HII917529 HSB917529:HSE917529 IBX917529:ICA917529 ILT917529:ILW917529 IVP917529:IVS917529 JFL917529:JFO917529 JPH917529:JPK917529 JZD917529:JZG917529 KIZ917529:KJC917529 KSV917529:KSY917529 LCR917529:LCU917529 LMN917529:LMQ917529 LWJ917529:LWM917529 MGF917529:MGI917529 MQB917529:MQE917529 MZX917529:NAA917529 NJT917529:NJW917529 NTP917529:NTS917529 ODL917529:ODO917529 ONH917529:ONK917529 OXD917529:OXG917529 PGZ917529:PHC917529 PQV917529:PQY917529 QAR917529:QAU917529 QKN917529:QKQ917529 QUJ917529:QUM917529 REF917529:REI917529 ROB917529:ROE917529 RXX917529:RYA917529 SHT917529:SHW917529 SRP917529:SRS917529 TBL917529:TBO917529 TLH917529:TLK917529 TVD917529:TVG917529 UEZ917529:UFC917529 UOV917529:UOY917529 UYR917529:UYU917529 VIN917529:VIQ917529 VSJ917529:VSM917529 WCF917529:WCI917529 WMB917529:WME917529 WVX917529:WWA917529 P983065:S983065 JL983065:JO983065 TH983065:TK983065 ADD983065:ADG983065 AMZ983065:ANC983065 AWV983065:AWY983065 BGR983065:BGU983065 BQN983065:BQQ983065 CAJ983065:CAM983065 CKF983065:CKI983065 CUB983065:CUE983065 DDX983065:DEA983065 DNT983065:DNW983065 DXP983065:DXS983065 EHL983065:EHO983065 ERH983065:ERK983065 FBD983065:FBG983065 FKZ983065:FLC983065 FUV983065:FUY983065 GER983065:GEU983065 GON983065:GOQ983065 GYJ983065:GYM983065 HIF983065:HII983065 HSB983065:HSE983065 IBX983065:ICA983065 ILT983065:ILW983065 IVP983065:IVS983065 JFL983065:JFO983065 JPH983065:JPK983065 JZD983065:JZG983065 KIZ983065:KJC983065 KSV983065:KSY983065 LCR983065:LCU983065 LMN983065:LMQ983065 LWJ983065:LWM983065 MGF983065:MGI983065 MQB983065:MQE983065 MZX983065:NAA983065 NJT983065:NJW983065 NTP983065:NTS983065 ODL983065:ODO983065 ONH983065:ONK983065 OXD983065:OXG983065 PGZ983065:PHC983065 PQV983065:PQY983065 QAR983065:QAU983065 QKN983065:QKQ983065 QUJ983065:QUM983065 REF983065:REI983065 ROB983065:ROE983065 RXX983065:RYA983065 SHT983065:SHW983065 SRP983065:SRS983065 TBL983065:TBO983065 TLH983065:TLK983065 TVD983065:TVG983065 UEZ983065:UFC983065 UOV983065:UOY983065 UYR983065:UYU983065 VIN983065:VIQ983065 VSJ983065:VSM983065 WCF983065:WCI983065 WMB983065:WME983065 WVX983065:WWA983065" xr:uid="{00000000-0002-0000-0D00-000009000000}">
      <formula1>AND(R23="SI",COUNTA(C25:H25,L25)=3)=TRUE</formula1>
    </dataValidation>
    <dataValidation type="custom" allowBlank="1" showInputMessage="1" showErrorMessage="1" sqref="L25:O25 JH25:JK25 TD25:TG25 ACZ25:ADC25 AMV25:AMY25 AWR25:AWU25 BGN25:BGQ25 BQJ25:BQM25 CAF25:CAI25 CKB25:CKE25 CTX25:CUA25 DDT25:DDW25 DNP25:DNS25 DXL25:DXO25 EHH25:EHK25 ERD25:ERG25 FAZ25:FBC25 FKV25:FKY25 FUR25:FUU25 GEN25:GEQ25 GOJ25:GOM25 GYF25:GYI25 HIB25:HIE25 HRX25:HSA25 IBT25:IBW25 ILP25:ILS25 IVL25:IVO25 JFH25:JFK25 JPD25:JPG25 JYZ25:JZC25 KIV25:KIY25 KSR25:KSU25 LCN25:LCQ25 LMJ25:LMM25 LWF25:LWI25 MGB25:MGE25 MPX25:MQA25 MZT25:MZW25 NJP25:NJS25 NTL25:NTO25 ODH25:ODK25 OND25:ONG25 OWZ25:OXC25 PGV25:PGY25 PQR25:PQU25 QAN25:QAQ25 QKJ25:QKM25 QUF25:QUI25 REB25:REE25 RNX25:ROA25 RXT25:RXW25 SHP25:SHS25 SRL25:SRO25 TBH25:TBK25 TLD25:TLG25 TUZ25:TVC25 UEV25:UEY25 UOR25:UOU25 UYN25:UYQ25 VIJ25:VIM25 VSF25:VSI25 WCB25:WCE25 WLX25:WMA25 WVT25:WVW25 L65561:O65561 JH65561:JK65561 TD65561:TG65561 ACZ65561:ADC65561 AMV65561:AMY65561 AWR65561:AWU65561 BGN65561:BGQ65561 BQJ65561:BQM65561 CAF65561:CAI65561 CKB65561:CKE65561 CTX65561:CUA65561 DDT65561:DDW65561 DNP65561:DNS65561 DXL65561:DXO65561 EHH65561:EHK65561 ERD65561:ERG65561 FAZ65561:FBC65561 FKV65561:FKY65561 FUR65561:FUU65561 GEN65561:GEQ65561 GOJ65561:GOM65561 GYF65561:GYI65561 HIB65561:HIE65561 HRX65561:HSA65561 IBT65561:IBW65561 ILP65561:ILS65561 IVL65561:IVO65561 JFH65561:JFK65561 JPD65561:JPG65561 JYZ65561:JZC65561 KIV65561:KIY65561 KSR65561:KSU65561 LCN65561:LCQ65561 LMJ65561:LMM65561 LWF65561:LWI65561 MGB65561:MGE65561 MPX65561:MQA65561 MZT65561:MZW65561 NJP65561:NJS65561 NTL65561:NTO65561 ODH65561:ODK65561 OND65561:ONG65561 OWZ65561:OXC65561 PGV65561:PGY65561 PQR65561:PQU65561 QAN65561:QAQ65561 QKJ65561:QKM65561 QUF65561:QUI65561 REB65561:REE65561 RNX65561:ROA65561 RXT65561:RXW65561 SHP65561:SHS65561 SRL65561:SRO65561 TBH65561:TBK65561 TLD65561:TLG65561 TUZ65561:TVC65561 UEV65561:UEY65561 UOR65561:UOU65561 UYN65561:UYQ65561 VIJ65561:VIM65561 VSF65561:VSI65561 WCB65561:WCE65561 WLX65561:WMA65561 WVT65561:WVW65561 L131097:O131097 JH131097:JK131097 TD131097:TG131097 ACZ131097:ADC131097 AMV131097:AMY131097 AWR131097:AWU131097 BGN131097:BGQ131097 BQJ131097:BQM131097 CAF131097:CAI131097 CKB131097:CKE131097 CTX131097:CUA131097 DDT131097:DDW131097 DNP131097:DNS131097 DXL131097:DXO131097 EHH131097:EHK131097 ERD131097:ERG131097 FAZ131097:FBC131097 FKV131097:FKY131097 FUR131097:FUU131097 GEN131097:GEQ131097 GOJ131097:GOM131097 GYF131097:GYI131097 HIB131097:HIE131097 HRX131097:HSA131097 IBT131097:IBW131097 ILP131097:ILS131097 IVL131097:IVO131097 JFH131097:JFK131097 JPD131097:JPG131097 JYZ131097:JZC131097 KIV131097:KIY131097 KSR131097:KSU131097 LCN131097:LCQ131097 LMJ131097:LMM131097 LWF131097:LWI131097 MGB131097:MGE131097 MPX131097:MQA131097 MZT131097:MZW131097 NJP131097:NJS131097 NTL131097:NTO131097 ODH131097:ODK131097 OND131097:ONG131097 OWZ131097:OXC131097 PGV131097:PGY131097 PQR131097:PQU131097 QAN131097:QAQ131097 QKJ131097:QKM131097 QUF131097:QUI131097 REB131097:REE131097 RNX131097:ROA131097 RXT131097:RXW131097 SHP131097:SHS131097 SRL131097:SRO131097 TBH131097:TBK131097 TLD131097:TLG131097 TUZ131097:TVC131097 UEV131097:UEY131097 UOR131097:UOU131097 UYN131097:UYQ131097 VIJ131097:VIM131097 VSF131097:VSI131097 WCB131097:WCE131097 WLX131097:WMA131097 WVT131097:WVW131097 L196633:O196633 JH196633:JK196633 TD196633:TG196633 ACZ196633:ADC196633 AMV196633:AMY196633 AWR196633:AWU196633 BGN196633:BGQ196633 BQJ196633:BQM196633 CAF196633:CAI196633 CKB196633:CKE196633 CTX196633:CUA196633 DDT196633:DDW196633 DNP196633:DNS196633 DXL196633:DXO196633 EHH196633:EHK196633 ERD196633:ERG196633 FAZ196633:FBC196633 FKV196633:FKY196633 FUR196633:FUU196633 GEN196633:GEQ196633 GOJ196633:GOM196633 GYF196633:GYI196633 HIB196633:HIE196633 HRX196633:HSA196633 IBT196633:IBW196633 ILP196633:ILS196633 IVL196633:IVO196633 JFH196633:JFK196633 JPD196633:JPG196633 JYZ196633:JZC196633 KIV196633:KIY196633 KSR196633:KSU196633 LCN196633:LCQ196633 LMJ196633:LMM196633 LWF196633:LWI196633 MGB196633:MGE196633 MPX196633:MQA196633 MZT196633:MZW196633 NJP196633:NJS196633 NTL196633:NTO196633 ODH196633:ODK196633 OND196633:ONG196633 OWZ196633:OXC196633 PGV196633:PGY196633 PQR196633:PQU196633 QAN196633:QAQ196633 QKJ196633:QKM196633 QUF196633:QUI196633 REB196633:REE196633 RNX196633:ROA196633 RXT196633:RXW196633 SHP196633:SHS196633 SRL196633:SRO196633 TBH196633:TBK196633 TLD196633:TLG196633 TUZ196633:TVC196633 UEV196633:UEY196633 UOR196633:UOU196633 UYN196633:UYQ196633 VIJ196633:VIM196633 VSF196633:VSI196633 WCB196633:WCE196633 WLX196633:WMA196633 WVT196633:WVW196633 L262169:O262169 JH262169:JK262169 TD262169:TG262169 ACZ262169:ADC262169 AMV262169:AMY262169 AWR262169:AWU262169 BGN262169:BGQ262169 BQJ262169:BQM262169 CAF262169:CAI262169 CKB262169:CKE262169 CTX262169:CUA262169 DDT262169:DDW262169 DNP262169:DNS262169 DXL262169:DXO262169 EHH262169:EHK262169 ERD262169:ERG262169 FAZ262169:FBC262169 FKV262169:FKY262169 FUR262169:FUU262169 GEN262169:GEQ262169 GOJ262169:GOM262169 GYF262169:GYI262169 HIB262169:HIE262169 HRX262169:HSA262169 IBT262169:IBW262169 ILP262169:ILS262169 IVL262169:IVO262169 JFH262169:JFK262169 JPD262169:JPG262169 JYZ262169:JZC262169 KIV262169:KIY262169 KSR262169:KSU262169 LCN262169:LCQ262169 LMJ262169:LMM262169 LWF262169:LWI262169 MGB262169:MGE262169 MPX262169:MQA262169 MZT262169:MZW262169 NJP262169:NJS262169 NTL262169:NTO262169 ODH262169:ODK262169 OND262169:ONG262169 OWZ262169:OXC262169 PGV262169:PGY262169 PQR262169:PQU262169 QAN262169:QAQ262169 QKJ262169:QKM262169 QUF262169:QUI262169 REB262169:REE262169 RNX262169:ROA262169 RXT262169:RXW262169 SHP262169:SHS262169 SRL262169:SRO262169 TBH262169:TBK262169 TLD262169:TLG262169 TUZ262169:TVC262169 UEV262169:UEY262169 UOR262169:UOU262169 UYN262169:UYQ262169 VIJ262169:VIM262169 VSF262169:VSI262169 WCB262169:WCE262169 WLX262169:WMA262169 WVT262169:WVW262169 L327705:O327705 JH327705:JK327705 TD327705:TG327705 ACZ327705:ADC327705 AMV327705:AMY327705 AWR327705:AWU327705 BGN327705:BGQ327705 BQJ327705:BQM327705 CAF327705:CAI327705 CKB327705:CKE327705 CTX327705:CUA327705 DDT327705:DDW327705 DNP327705:DNS327705 DXL327705:DXO327705 EHH327705:EHK327705 ERD327705:ERG327705 FAZ327705:FBC327705 FKV327705:FKY327705 FUR327705:FUU327705 GEN327705:GEQ327705 GOJ327705:GOM327705 GYF327705:GYI327705 HIB327705:HIE327705 HRX327705:HSA327705 IBT327705:IBW327705 ILP327705:ILS327705 IVL327705:IVO327705 JFH327705:JFK327705 JPD327705:JPG327705 JYZ327705:JZC327705 KIV327705:KIY327705 KSR327705:KSU327705 LCN327705:LCQ327705 LMJ327705:LMM327705 LWF327705:LWI327705 MGB327705:MGE327705 MPX327705:MQA327705 MZT327705:MZW327705 NJP327705:NJS327705 NTL327705:NTO327705 ODH327705:ODK327705 OND327705:ONG327705 OWZ327705:OXC327705 PGV327705:PGY327705 PQR327705:PQU327705 QAN327705:QAQ327705 QKJ327705:QKM327705 QUF327705:QUI327705 REB327705:REE327705 RNX327705:ROA327705 RXT327705:RXW327705 SHP327705:SHS327705 SRL327705:SRO327705 TBH327705:TBK327705 TLD327705:TLG327705 TUZ327705:TVC327705 UEV327705:UEY327705 UOR327705:UOU327705 UYN327705:UYQ327705 VIJ327705:VIM327705 VSF327705:VSI327705 WCB327705:WCE327705 WLX327705:WMA327705 WVT327705:WVW327705 L393241:O393241 JH393241:JK393241 TD393241:TG393241 ACZ393241:ADC393241 AMV393241:AMY393241 AWR393241:AWU393241 BGN393241:BGQ393241 BQJ393241:BQM393241 CAF393241:CAI393241 CKB393241:CKE393241 CTX393241:CUA393241 DDT393241:DDW393241 DNP393241:DNS393241 DXL393241:DXO393241 EHH393241:EHK393241 ERD393241:ERG393241 FAZ393241:FBC393241 FKV393241:FKY393241 FUR393241:FUU393241 GEN393241:GEQ393241 GOJ393241:GOM393241 GYF393241:GYI393241 HIB393241:HIE393241 HRX393241:HSA393241 IBT393241:IBW393241 ILP393241:ILS393241 IVL393241:IVO393241 JFH393241:JFK393241 JPD393241:JPG393241 JYZ393241:JZC393241 KIV393241:KIY393241 KSR393241:KSU393241 LCN393241:LCQ393241 LMJ393241:LMM393241 LWF393241:LWI393241 MGB393241:MGE393241 MPX393241:MQA393241 MZT393241:MZW393241 NJP393241:NJS393241 NTL393241:NTO393241 ODH393241:ODK393241 OND393241:ONG393241 OWZ393241:OXC393241 PGV393241:PGY393241 PQR393241:PQU393241 QAN393241:QAQ393241 QKJ393241:QKM393241 QUF393241:QUI393241 REB393241:REE393241 RNX393241:ROA393241 RXT393241:RXW393241 SHP393241:SHS393241 SRL393241:SRO393241 TBH393241:TBK393241 TLD393241:TLG393241 TUZ393241:TVC393241 UEV393241:UEY393241 UOR393241:UOU393241 UYN393241:UYQ393241 VIJ393241:VIM393241 VSF393241:VSI393241 WCB393241:WCE393241 WLX393241:WMA393241 WVT393241:WVW393241 L458777:O458777 JH458777:JK458777 TD458777:TG458777 ACZ458777:ADC458777 AMV458777:AMY458777 AWR458777:AWU458777 BGN458777:BGQ458777 BQJ458777:BQM458777 CAF458777:CAI458777 CKB458777:CKE458777 CTX458777:CUA458777 DDT458777:DDW458777 DNP458777:DNS458777 DXL458777:DXO458777 EHH458777:EHK458777 ERD458777:ERG458777 FAZ458777:FBC458777 FKV458777:FKY458777 FUR458777:FUU458777 GEN458777:GEQ458777 GOJ458777:GOM458777 GYF458777:GYI458777 HIB458777:HIE458777 HRX458777:HSA458777 IBT458777:IBW458777 ILP458777:ILS458777 IVL458777:IVO458777 JFH458777:JFK458777 JPD458777:JPG458777 JYZ458777:JZC458777 KIV458777:KIY458777 KSR458777:KSU458777 LCN458777:LCQ458777 LMJ458777:LMM458777 LWF458777:LWI458777 MGB458777:MGE458777 MPX458777:MQA458777 MZT458777:MZW458777 NJP458777:NJS458777 NTL458777:NTO458777 ODH458777:ODK458777 OND458777:ONG458777 OWZ458777:OXC458777 PGV458777:PGY458777 PQR458777:PQU458777 QAN458777:QAQ458777 QKJ458777:QKM458777 QUF458777:QUI458777 REB458777:REE458777 RNX458777:ROA458777 RXT458777:RXW458777 SHP458777:SHS458777 SRL458777:SRO458777 TBH458777:TBK458777 TLD458777:TLG458777 TUZ458777:TVC458777 UEV458777:UEY458777 UOR458777:UOU458777 UYN458777:UYQ458777 VIJ458777:VIM458777 VSF458777:VSI458777 WCB458777:WCE458777 WLX458777:WMA458777 WVT458777:WVW458777 L524313:O524313 JH524313:JK524313 TD524313:TG524313 ACZ524313:ADC524313 AMV524313:AMY524313 AWR524313:AWU524313 BGN524313:BGQ524313 BQJ524313:BQM524313 CAF524313:CAI524313 CKB524313:CKE524313 CTX524313:CUA524313 DDT524313:DDW524313 DNP524313:DNS524313 DXL524313:DXO524313 EHH524313:EHK524313 ERD524313:ERG524313 FAZ524313:FBC524313 FKV524313:FKY524313 FUR524313:FUU524313 GEN524313:GEQ524313 GOJ524313:GOM524313 GYF524313:GYI524313 HIB524313:HIE524313 HRX524313:HSA524313 IBT524313:IBW524313 ILP524313:ILS524313 IVL524313:IVO524313 JFH524313:JFK524313 JPD524313:JPG524313 JYZ524313:JZC524313 KIV524313:KIY524313 KSR524313:KSU524313 LCN524313:LCQ524313 LMJ524313:LMM524313 LWF524313:LWI524313 MGB524313:MGE524313 MPX524313:MQA524313 MZT524313:MZW524313 NJP524313:NJS524313 NTL524313:NTO524313 ODH524313:ODK524313 OND524313:ONG524313 OWZ524313:OXC524313 PGV524313:PGY524313 PQR524313:PQU524313 QAN524313:QAQ524313 QKJ524313:QKM524313 QUF524313:QUI524313 REB524313:REE524313 RNX524313:ROA524313 RXT524313:RXW524313 SHP524313:SHS524313 SRL524313:SRO524313 TBH524313:TBK524313 TLD524313:TLG524313 TUZ524313:TVC524313 UEV524313:UEY524313 UOR524313:UOU524313 UYN524313:UYQ524313 VIJ524313:VIM524313 VSF524313:VSI524313 WCB524313:WCE524313 WLX524313:WMA524313 WVT524313:WVW524313 L589849:O589849 JH589849:JK589849 TD589849:TG589849 ACZ589849:ADC589849 AMV589849:AMY589849 AWR589849:AWU589849 BGN589849:BGQ589849 BQJ589849:BQM589849 CAF589849:CAI589849 CKB589849:CKE589849 CTX589849:CUA589849 DDT589849:DDW589849 DNP589849:DNS589849 DXL589849:DXO589849 EHH589849:EHK589849 ERD589849:ERG589849 FAZ589849:FBC589849 FKV589849:FKY589849 FUR589849:FUU589849 GEN589849:GEQ589849 GOJ589849:GOM589849 GYF589849:GYI589849 HIB589849:HIE589849 HRX589849:HSA589849 IBT589849:IBW589849 ILP589849:ILS589849 IVL589849:IVO589849 JFH589849:JFK589849 JPD589849:JPG589849 JYZ589849:JZC589849 KIV589849:KIY589849 KSR589849:KSU589849 LCN589849:LCQ589849 LMJ589849:LMM589849 LWF589849:LWI589849 MGB589849:MGE589849 MPX589849:MQA589849 MZT589849:MZW589849 NJP589849:NJS589849 NTL589849:NTO589849 ODH589849:ODK589849 OND589849:ONG589849 OWZ589849:OXC589849 PGV589849:PGY589849 PQR589849:PQU589849 QAN589849:QAQ589849 QKJ589849:QKM589849 QUF589849:QUI589849 REB589849:REE589849 RNX589849:ROA589849 RXT589849:RXW589849 SHP589849:SHS589849 SRL589849:SRO589849 TBH589849:TBK589849 TLD589849:TLG589849 TUZ589849:TVC589849 UEV589849:UEY589849 UOR589849:UOU589849 UYN589849:UYQ589849 VIJ589849:VIM589849 VSF589849:VSI589849 WCB589849:WCE589849 WLX589849:WMA589849 WVT589849:WVW589849 L655385:O655385 JH655385:JK655385 TD655385:TG655385 ACZ655385:ADC655385 AMV655385:AMY655385 AWR655385:AWU655385 BGN655385:BGQ655385 BQJ655385:BQM655385 CAF655385:CAI655385 CKB655385:CKE655385 CTX655385:CUA655385 DDT655385:DDW655385 DNP655385:DNS655385 DXL655385:DXO655385 EHH655385:EHK655385 ERD655385:ERG655385 FAZ655385:FBC655385 FKV655385:FKY655385 FUR655385:FUU655385 GEN655385:GEQ655385 GOJ655385:GOM655385 GYF655385:GYI655385 HIB655385:HIE655385 HRX655385:HSA655385 IBT655385:IBW655385 ILP655385:ILS655385 IVL655385:IVO655385 JFH655385:JFK655385 JPD655385:JPG655385 JYZ655385:JZC655385 KIV655385:KIY655385 KSR655385:KSU655385 LCN655385:LCQ655385 LMJ655385:LMM655385 LWF655385:LWI655385 MGB655385:MGE655385 MPX655385:MQA655385 MZT655385:MZW655385 NJP655385:NJS655385 NTL655385:NTO655385 ODH655385:ODK655385 OND655385:ONG655385 OWZ655385:OXC655385 PGV655385:PGY655385 PQR655385:PQU655385 QAN655385:QAQ655385 QKJ655385:QKM655385 QUF655385:QUI655385 REB655385:REE655385 RNX655385:ROA655385 RXT655385:RXW655385 SHP655385:SHS655385 SRL655385:SRO655385 TBH655385:TBK655385 TLD655385:TLG655385 TUZ655385:TVC655385 UEV655385:UEY655385 UOR655385:UOU655385 UYN655385:UYQ655385 VIJ655385:VIM655385 VSF655385:VSI655385 WCB655385:WCE655385 WLX655385:WMA655385 WVT655385:WVW655385 L720921:O720921 JH720921:JK720921 TD720921:TG720921 ACZ720921:ADC720921 AMV720921:AMY720921 AWR720921:AWU720921 BGN720921:BGQ720921 BQJ720921:BQM720921 CAF720921:CAI720921 CKB720921:CKE720921 CTX720921:CUA720921 DDT720921:DDW720921 DNP720921:DNS720921 DXL720921:DXO720921 EHH720921:EHK720921 ERD720921:ERG720921 FAZ720921:FBC720921 FKV720921:FKY720921 FUR720921:FUU720921 GEN720921:GEQ720921 GOJ720921:GOM720921 GYF720921:GYI720921 HIB720921:HIE720921 HRX720921:HSA720921 IBT720921:IBW720921 ILP720921:ILS720921 IVL720921:IVO720921 JFH720921:JFK720921 JPD720921:JPG720921 JYZ720921:JZC720921 KIV720921:KIY720921 KSR720921:KSU720921 LCN720921:LCQ720921 LMJ720921:LMM720921 LWF720921:LWI720921 MGB720921:MGE720921 MPX720921:MQA720921 MZT720921:MZW720921 NJP720921:NJS720921 NTL720921:NTO720921 ODH720921:ODK720921 OND720921:ONG720921 OWZ720921:OXC720921 PGV720921:PGY720921 PQR720921:PQU720921 QAN720921:QAQ720921 QKJ720921:QKM720921 QUF720921:QUI720921 REB720921:REE720921 RNX720921:ROA720921 RXT720921:RXW720921 SHP720921:SHS720921 SRL720921:SRO720921 TBH720921:TBK720921 TLD720921:TLG720921 TUZ720921:TVC720921 UEV720921:UEY720921 UOR720921:UOU720921 UYN720921:UYQ720921 VIJ720921:VIM720921 VSF720921:VSI720921 WCB720921:WCE720921 WLX720921:WMA720921 WVT720921:WVW720921 L786457:O786457 JH786457:JK786457 TD786457:TG786457 ACZ786457:ADC786457 AMV786457:AMY786457 AWR786457:AWU786457 BGN786457:BGQ786457 BQJ786457:BQM786457 CAF786457:CAI786457 CKB786457:CKE786457 CTX786457:CUA786457 DDT786457:DDW786457 DNP786457:DNS786457 DXL786457:DXO786457 EHH786457:EHK786457 ERD786457:ERG786457 FAZ786457:FBC786457 FKV786457:FKY786457 FUR786457:FUU786457 GEN786457:GEQ786457 GOJ786457:GOM786457 GYF786457:GYI786457 HIB786457:HIE786457 HRX786457:HSA786457 IBT786457:IBW786457 ILP786457:ILS786457 IVL786457:IVO786457 JFH786457:JFK786457 JPD786457:JPG786457 JYZ786457:JZC786457 KIV786457:KIY786457 KSR786457:KSU786457 LCN786457:LCQ786457 LMJ786457:LMM786457 LWF786457:LWI786457 MGB786457:MGE786457 MPX786457:MQA786457 MZT786457:MZW786457 NJP786457:NJS786457 NTL786457:NTO786457 ODH786457:ODK786457 OND786457:ONG786457 OWZ786457:OXC786457 PGV786457:PGY786457 PQR786457:PQU786457 QAN786457:QAQ786457 QKJ786457:QKM786457 QUF786457:QUI786457 REB786457:REE786457 RNX786457:ROA786457 RXT786457:RXW786457 SHP786457:SHS786457 SRL786457:SRO786457 TBH786457:TBK786457 TLD786457:TLG786457 TUZ786457:TVC786457 UEV786457:UEY786457 UOR786457:UOU786457 UYN786457:UYQ786457 VIJ786457:VIM786457 VSF786457:VSI786457 WCB786457:WCE786457 WLX786457:WMA786457 WVT786457:WVW786457 L851993:O851993 JH851993:JK851993 TD851993:TG851993 ACZ851993:ADC851993 AMV851993:AMY851993 AWR851993:AWU851993 BGN851993:BGQ851993 BQJ851993:BQM851993 CAF851993:CAI851993 CKB851993:CKE851993 CTX851993:CUA851993 DDT851993:DDW851993 DNP851993:DNS851993 DXL851993:DXO851993 EHH851993:EHK851993 ERD851993:ERG851993 FAZ851993:FBC851993 FKV851993:FKY851993 FUR851993:FUU851993 GEN851993:GEQ851993 GOJ851993:GOM851993 GYF851993:GYI851993 HIB851993:HIE851993 HRX851993:HSA851993 IBT851993:IBW851993 ILP851993:ILS851993 IVL851993:IVO851993 JFH851993:JFK851993 JPD851993:JPG851993 JYZ851993:JZC851993 KIV851993:KIY851993 KSR851993:KSU851993 LCN851993:LCQ851993 LMJ851993:LMM851993 LWF851993:LWI851993 MGB851993:MGE851993 MPX851993:MQA851993 MZT851993:MZW851993 NJP851993:NJS851993 NTL851993:NTO851993 ODH851993:ODK851993 OND851993:ONG851993 OWZ851993:OXC851993 PGV851993:PGY851993 PQR851993:PQU851993 QAN851993:QAQ851993 QKJ851993:QKM851993 QUF851993:QUI851993 REB851993:REE851993 RNX851993:ROA851993 RXT851993:RXW851993 SHP851993:SHS851993 SRL851993:SRO851993 TBH851993:TBK851993 TLD851993:TLG851993 TUZ851993:TVC851993 UEV851993:UEY851993 UOR851993:UOU851993 UYN851993:UYQ851993 VIJ851993:VIM851993 VSF851993:VSI851993 WCB851993:WCE851993 WLX851993:WMA851993 WVT851993:WVW851993 L917529:O917529 JH917529:JK917529 TD917529:TG917529 ACZ917529:ADC917529 AMV917529:AMY917529 AWR917529:AWU917529 BGN917529:BGQ917529 BQJ917529:BQM917529 CAF917529:CAI917529 CKB917529:CKE917529 CTX917529:CUA917529 DDT917529:DDW917529 DNP917529:DNS917529 DXL917529:DXO917529 EHH917529:EHK917529 ERD917529:ERG917529 FAZ917529:FBC917529 FKV917529:FKY917529 FUR917529:FUU917529 GEN917529:GEQ917529 GOJ917529:GOM917529 GYF917529:GYI917529 HIB917529:HIE917529 HRX917529:HSA917529 IBT917529:IBW917529 ILP917529:ILS917529 IVL917529:IVO917529 JFH917529:JFK917529 JPD917529:JPG917529 JYZ917529:JZC917529 KIV917529:KIY917529 KSR917529:KSU917529 LCN917529:LCQ917529 LMJ917529:LMM917529 LWF917529:LWI917529 MGB917529:MGE917529 MPX917529:MQA917529 MZT917529:MZW917529 NJP917529:NJS917529 NTL917529:NTO917529 ODH917529:ODK917529 OND917529:ONG917529 OWZ917529:OXC917529 PGV917529:PGY917529 PQR917529:PQU917529 QAN917529:QAQ917529 QKJ917529:QKM917529 QUF917529:QUI917529 REB917529:REE917529 RNX917529:ROA917529 RXT917529:RXW917529 SHP917529:SHS917529 SRL917529:SRO917529 TBH917529:TBK917529 TLD917529:TLG917529 TUZ917529:TVC917529 UEV917529:UEY917529 UOR917529:UOU917529 UYN917529:UYQ917529 VIJ917529:VIM917529 VSF917529:VSI917529 WCB917529:WCE917529 WLX917529:WMA917529 WVT917529:WVW917529 L983065:O983065 JH983065:JK983065 TD983065:TG983065 ACZ983065:ADC983065 AMV983065:AMY983065 AWR983065:AWU983065 BGN983065:BGQ983065 BQJ983065:BQM983065 CAF983065:CAI983065 CKB983065:CKE983065 CTX983065:CUA983065 DDT983065:DDW983065 DNP983065:DNS983065 DXL983065:DXO983065 EHH983065:EHK983065 ERD983065:ERG983065 FAZ983065:FBC983065 FKV983065:FKY983065 FUR983065:FUU983065 GEN983065:GEQ983065 GOJ983065:GOM983065 GYF983065:GYI983065 HIB983065:HIE983065 HRX983065:HSA983065 IBT983065:IBW983065 ILP983065:ILS983065 IVL983065:IVO983065 JFH983065:JFK983065 JPD983065:JPG983065 JYZ983065:JZC983065 KIV983065:KIY983065 KSR983065:KSU983065 LCN983065:LCQ983065 LMJ983065:LMM983065 LWF983065:LWI983065 MGB983065:MGE983065 MPX983065:MQA983065 MZT983065:MZW983065 NJP983065:NJS983065 NTL983065:NTO983065 ODH983065:ODK983065 OND983065:ONG983065 OWZ983065:OXC983065 PGV983065:PGY983065 PQR983065:PQU983065 QAN983065:QAQ983065 QKJ983065:QKM983065 QUF983065:QUI983065 REB983065:REE983065 RNX983065:ROA983065 RXT983065:RXW983065 SHP983065:SHS983065 SRL983065:SRO983065 TBH983065:TBK983065 TLD983065:TLG983065 TUZ983065:TVC983065 UEV983065:UEY983065 UOR983065:UOU983065 UYN983065:UYQ983065 VIJ983065:VIM983065 VSF983065:VSI983065 WCB983065:WCE983065 WLX983065:WMA983065 WVT983065:WVW983065" xr:uid="{00000000-0002-0000-0D00-00000A000000}">
      <formula1>AND(R23="SI",COUNTA(C25:H25)=2)=TRUE</formula1>
    </dataValidation>
    <dataValidation type="custom" allowBlank="1" showInputMessage="1" showErrorMessage="1" sqref="I25:K25 JE25:JG25 TA25:TC25 ACW25:ACY25 AMS25:AMU25 AWO25:AWQ25 BGK25:BGM25 BQG25:BQI25 CAC25:CAE25 CJY25:CKA25 CTU25:CTW25 DDQ25:DDS25 DNM25:DNO25 DXI25:DXK25 EHE25:EHG25 ERA25:ERC25 FAW25:FAY25 FKS25:FKU25 FUO25:FUQ25 GEK25:GEM25 GOG25:GOI25 GYC25:GYE25 HHY25:HIA25 HRU25:HRW25 IBQ25:IBS25 ILM25:ILO25 IVI25:IVK25 JFE25:JFG25 JPA25:JPC25 JYW25:JYY25 KIS25:KIU25 KSO25:KSQ25 LCK25:LCM25 LMG25:LMI25 LWC25:LWE25 MFY25:MGA25 MPU25:MPW25 MZQ25:MZS25 NJM25:NJO25 NTI25:NTK25 ODE25:ODG25 ONA25:ONC25 OWW25:OWY25 PGS25:PGU25 PQO25:PQQ25 QAK25:QAM25 QKG25:QKI25 QUC25:QUE25 RDY25:REA25 RNU25:RNW25 RXQ25:RXS25 SHM25:SHO25 SRI25:SRK25 TBE25:TBG25 TLA25:TLC25 TUW25:TUY25 UES25:UEU25 UOO25:UOQ25 UYK25:UYM25 VIG25:VII25 VSC25:VSE25 WBY25:WCA25 WLU25:WLW25 WVQ25:WVS25 I65561:K65561 JE65561:JG65561 TA65561:TC65561 ACW65561:ACY65561 AMS65561:AMU65561 AWO65561:AWQ65561 BGK65561:BGM65561 BQG65561:BQI65561 CAC65561:CAE65561 CJY65561:CKA65561 CTU65561:CTW65561 DDQ65561:DDS65561 DNM65561:DNO65561 DXI65561:DXK65561 EHE65561:EHG65561 ERA65561:ERC65561 FAW65561:FAY65561 FKS65561:FKU65561 FUO65561:FUQ65561 GEK65561:GEM65561 GOG65561:GOI65561 GYC65561:GYE65561 HHY65561:HIA65561 HRU65561:HRW65561 IBQ65561:IBS65561 ILM65561:ILO65561 IVI65561:IVK65561 JFE65561:JFG65561 JPA65561:JPC65561 JYW65561:JYY65561 KIS65561:KIU65561 KSO65561:KSQ65561 LCK65561:LCM65561 LMG65561:LMI65561 LWC65561:LWE65561 MFY65561:MGA65561 MPU65561:MPW65561 MZQ65561:MZS65561 NJM65561:NJO65561 NTI65561:NTK65561 ODE65561:ODG65561 ONA65561:ONC65561 OWW65561:OWY65561 PGS65561:PGU65561 PQO65561:PQQ65561 QAK65561:QAM65561 QKG65561:QKI65561 QUC65561:QUE65561 RDY65561:REA65561 RNU65561:RNW65561 RXQ65561:RXS65561 SHM65561:SHO65561 SRI65561:SRK65561 TBE65561:TBG65561 TLA65561:TLC65561 TUW65561:TUY65561 UES65561:UEU65561 UOO65561:UOQ65561 UYK65561:UYM65561 VIG65561:VII65561 VSC65561:VSE65561 WBY65561:WCA65561 WLU65561:WLW65561 WVQ65561:WVS65561 I131097:K131097 JE131097:JG131097 TA131097:TC131097 ACW131097:ACY131097 AMS131097:AMU131097 AWO131097:AWQ131097 BGK131097:BGM131097 BQG131097:BQI131097 CAC131097:CAE131097 CJY131097:CKA131097 CTU131097:CTW131097 DDQ131097:DDS131097 DNM131097:DNO131097 DXI131097:DXK131097 EHE131097:EHG131097 ERA131097:ERC131097 FAW131097:FAY131097 FKS131097:FKU131097 FUO131097:FUQ131097 GEK131097:GEM131097 GOG131097:GOI131097 GYC131097:GYE131097 HHY131097:HIA131097 HRU131097:HRW131097 IBQ131097:IBS131097 ILM131097:ILO131097 IVI131097:IVK131097 JFE131097:JFG131097 JPA131097:JPC131097 JYW131097:JYY131097 KIS131097:KIU131097 KSO131097:KSQ131097 LCK131097:LCM131097 LMG131097:LMI131097 LWC131097:LWE131097 MFY131097:MGA131097 MPU131097:MPW131097 MZQ131097:MZS131097 NJM131097:NJO131097 NTI131097:NTK131097 ODE131097:ODG131097 ONA131097:ONC131097 OWW131097:OWY131097 PGS131097:PGU131097 PQO131097:PQQ131097 QAK131097:QAM131097 QKG131097:QKI131097 QUC131097:QUE131097 RDY131097:REA131097 RNU131097:RNW131097 RXQ131097:RXS131097 SHM131097:SHO131097 SRI131097:SRK131097 TBE131097:TBG131097 TLA131097:TLC131097 TUW131097:TUY131097 UES131097:UEU131097 UOO131097:UOQ131097 UYK131097:UYM131097 VIG131097:VII131097 VSC131097:VSE131097 WBY131097:WCA131097 WLU131097:WLW131097 WVQ131097:WVS131097 I196633:K196633 JE196633:JG196633 TA196633:TC196633 ACW196633:ACY196633 AMS196633:AMU196633 AWO196633:AWQ196633 BGK196633:BGM196633 BQG196633:BQI196633 CAC196633:CAE196633 CJY196633:CKA196633 CTU196633:CTW196633 DDQ196633:DDS196633 DNM196633:DNO196633 DXI196633:DXK196633 EHE196633:EHG196633 ERA196633:ERC196633 FAW196633:FAY196633 FKS196633:FKU196633 FUO196633:FUQ196633 GEK196633:GEM196633 GOG196633:GOI196633 GYC196633:GYE196633 HHY196633:HIA196633 HRU196633:HRW196633 IBQ196633:IBS196633 ILM196633:ILO196633 IVI196633:IVK196633 JFE196633:JFG196633 JPA196633:JPC196633 JYW196633:JYY196633 KIS196633:KIU196633 KSO196633:KSQ196633 LCK196633:LCM196633 LMG196633:LMI196633 LWC196633:LWE196633 MFY196633:MGA196633 MPU196633:MPW196633 MZQ196633:MZS196633 NJM196633:NJO196633 NTI196633:NTK196633 ODE196633:ODG196633 ONA196633:ONC196633 OWW196633:OWY196633 PGS196633:PGU196633 PQO196633:PQQ196633 QAK196633:QAM196633 QKG196633:QKI196633 QUC196633:QUE196633 RDY196633:REA196633 RNU196633:RNW196633 RXQ196633:RXS196633 SHM196633:SHO196633 SRI196633:SRK196633 TBE196633:TBG196633 TLA196633:TLC196633 TUW196633:TUY196633 UES196633:UEU196633 UOO196633:UOQ196633 UYK196633:UYM196633 VIG196633:VII196633 VSC196633:VSE196633 WBY196633:WCA196633 WLU196633:WLW196633 WVQ196633:WVS196633 I262169:K262169 JE262169:JG262169 TA262169:TC262169 ACW262169:ACY262169 AMS262169:AMU262169 AWO262169:AWQ262169 BGK262169:BGM262169 BQG262169:BQI262169 CAC262169:CAE262169 CJY262169:CKA262169 CTU262169:CTW262169 DDQ262169:DDS262169 DNM262169:DNO262169 DXI262169:DXK262169 EHE262169:EHG262169 ERA262169:ERC262169 FAW262169:FAY262169 FKS262169:FKU262169 FUO262169:FUQ262169 GEK262169:GEM262169 GOG262169:GOI262169 GYC262169:GYE262169 HHY262169:HIA262169 HRU262169:HRW262169 IBQ262169:IBS262169 ILM262169:ILO262169 IVI262169:IVK262169 JFE262169:JFG262169 JPA262169:JPC262169 JYW262169:JYY262169 KIS262169:KIU262169 KSO262169:KSQ262169 LCK262169:LCM262169 LMG262169:LMI262169 LWC262169:LWE262169 MFY262169:MGA262169 MPU262169:MPW262169 MZQ262169:MZS262169 NJM262169:NJO262169 NTI262169:NTK262169 ODE262169:ODG262169 ONA262169:ONC262169 OWW262169:OWY262169 PGS262169:PGU262169 PQO262169:PQQ262169 QAK262169:QAM262169 QKG262169:QKI262169 QUC262169:QUE262169 RDY262169:REA262169 RNU262169:RNW262169 RXQ262169:RXS262169 SHM262169:SHO262169 SRI262169:SRK262169 TBE262169:TBG262169 TLA262169:TLC262169 TUW262169:TUY262169 UES262169:UEU262169 UOO262169:UOQ262169 UYK262169:UYM262169 VIG262169:VII262169 VSC262169:VSE262169 WBY262169:WCA262169 WLU262169:WLW262169 WVQ262169:WVS262169 I327705:K327705 JE327705:JG327705 TA327705:TC327705 ACW327705:ACY327705 AMS327705:AMU327705 AWO327705:AWQ327705 BGK327705:BGM327705 BQG327705:BQI327705 CAC327705:CAE327705 CJY327705:CKA327705 CTU327705:CTW327705 DDQ327705:DDS327705 DNM327705:DNO327705 DXI327705:DXK327705 EHE327705:EHG327705 ERA327705:ERC327705 FAW327705:FAY327705 FKS327705:FKU327705 FUO327705:FUQ327705 GEK327705:GEM327705 GOG327705:GOI327705 GYC327705:GYE327705 HHY327705:HIA327705 HRU327705:HRW327705 IBQ327705:IBS327705 ILM327705:ILO327705 IVI327705:IVK327705 JFE327705:JFG327705 JPA327705:JPC327705 JYW327705:JYY327705 KIS327705:KIU327705 KSO327705:KSQ327705 LCK327705:LCM327705 LMG327705:LMI327705 LWC327705:LWE327705 MFY327705:MGA327705 MPU327705:MPW327705 MZQ327705:MZS327705 NJM327705:NJO327705 NTI327705:NTK327705 ODE327705:ODG327705 ONA327705:ONC327705 OWW327705:OWY327705 PGS327705:PGU327705 PQO327705:PQQ327705 QAK327705:QAM327705 QKG327705:QKI327705 QUC327705:QUE327705 RDY327705:REA327705 RNU327705:RNW327705 RXQ327705:RXS327705 SHM327705:SHO327705 SRI327705:SRK327705 TBE327705:TBG327705 TLA327705:TLC327705 TUW327705:TUY327705 UES327705:UEU327705 UOO327705:UOQ327705 UYK327705:UYM327705 VIG327705:VII327705 VSC327705:VSE327705 WBY327705:WCA327705 WLU327705:WLW327705 WVQ327705:WVS327705 I393241:K393241 JE393241:JG393241 TA393241:TC393241 ACW393241:ACY393241 AMS393241:AMU393241 AWO393241:AWQ393241 BGK393241:BGM393241 BQG393241:BQI393241 CAC393241:CAE393241 CJY393241:CKA393241 CTU393241:CTW393241 DDQ393241:DDS393241 DNM393241:DNO393241 DXI393241:DXK393241 EHE393241:EHG393241 ERA393241:ERC393241 FAW393241:FAY393241 FKS393241:FKU393241 FUO393241:FUQ393241 GEK393241:GEM393241 GOG393241:GOI393241 GYC393241:GYE393241 HHY393241:HIA393241 HRU393241:HRW393241 IBQ393241:IBS393241 ILM393241:ILO393241 IVI393241:IVK393241 JFE393241:JFG393241 JPA393241:JPC393241 JYW393241:JYY393241 KIS393241:KIU393241 KSO393241:KSQ393241 LCK393241:LCM393241 LMG393241:LMI393241 LWC393241:LWE393241 MFY393241:MGA393241 MPU393241:MPW393241 MZQ393241:MZS393241 NJM393241:NJO393241 NTI393241:NTK393241 ODE393241:ODG393241 ONA393241:ONC393241 OWW393241:OWY393241 PGS393241:PGU393241 PQO393241:PQQ393241 QAK393241:QAM393241 QKG393241:QKI393241 QUC393241:QUE393241 RDY393241:REA393241 RNU393241:RNW393241 RXQ393241:RXS393241 SHM393241:SHO393241 SRI393241:SRK393241 TBE393241:TBG393241 TLA393241:TLC393241 TUW393241:TUY393241 UES393241:UEU393241 UOO393241:UOQ393241 UYK393241:UYM393241 VIG393241:VII393241 VSC393241:VSE393241 WBY393241:WCA393241 WLU393241:WLW393241 WVQ393241:WVS393241 I458777:K458777 JE458777:JG458777 TA458777:TC458777 ACW458777:ACY458777 AMS458777:AMU458777 AWO458777:AWQ458777 BGK458777:BGM458777 BQG458777:BQI458777 CAC458777:CAE458777 CJY458777:CKA458777 CTU458777:CTW458777 DDQ458777:DDS458777 DNM458777:DNO458777 DXI458777:DXK458777 EHE458777:EHG458777 ERA458777:ERC458777 FAW458777:FAY458777 FKS458777:FKU458777 FUO458777:FUQ458777 GEK458777:GEM458777 GOG458777:GOI458777 GYC458777:GYE458777 HHY458777:HIA458777 HRU458777:HRW458777 IBQ458777:IBS458777 ILM458777:ILO458777 IVI458777:IVK458777 JFE458777:JFG458777 JPA458777:JPC458777 JYW458777:JYY458777 KIS458777:KIU458777 KSO458777:KSQ458777 LCK458777:LCM458777 LMG458777:LMI458777 LWC458777:LWE458777 MFY458777:MGA458777 MPU458777:MPW458777 MZQ458777:MZS458777 NJM458777:NJO458777 NTI458777:NTK458777 ODE458777:ODG458777 ONA458777:ONC458777 OWW458777:OWY458777 PGS458777:PGU458777 PQO458777:PQQ458777 QAK458777:QAM458777 QKG458777:QKI458777 QUC458777:QUE458777 RDY458777:REA458777 RNU458777:RNW458777 RXQ458777:RXS458777 SHM458777:SHO458777 SRI458777:SRK458777 TBE458777:TBG458777 TLA458777:TLC458777 TUW458777:TUY458777 UES458777:UEU458777 UOO458777:UOQ458777 UYK458777:UYM458777 VIG458777:VII458777 VSC458777:VSE458777 WBY458777:WCA458777 WLU458777:WLW458777 WVQ458777:WVS458777 I524313:K524313 JE524313:JG524313 TA524313:TC524313 ACW524313:ACY524313 AMS524313:AMU524313 AWO524313:AWQ524313 BGK524313:BGM524313 BQG524313:BQI524313 CAC524313:CAE524313 CJY524313:CKA524313 CTU524313:CTW524313 DDQ524313:DDS524313 DNM524313:DNO524313 DXI524313:DXK524313 EHE524313:EHG524313 ERA524313:ERC524313 FAW524313:FAY524313 FKS524313:FKU524313 FUO524313:FUQ524313 GEK524313:GEM524313 GOG524313:GOI524313 GYC524313:GYE524313 HHY524313:HIA524313 HRU524313:HRW524313 IBQ524313:IBS524313 ILM524313:ILO524313 IVI524313:IVK524313 JFE524313:JFG524313 JPA524313:JPC524313 JYW524313:JYY524313 KIS524313:KIU524313 KSO524313:KSQ524313 LCK524313:LCM524313 LMG524313:LMI524313 LWC524313:LWE524313 MFY524313:MGA524313 MPU524313:MPW524313 MZQ524313:MZS524313 NJM524313:NJO524313 NTI524313:NTK524313 ODE524313:ODG524313 ONA524313:ONC524313 OWW524313:OWY524313 PGS524313:PGU524313 PQO524313:PQQ524313 QAK524313:QAM524313 QKG524313:QKI524313 QUC524313:QUE524313 RDY524313:REA524313 RNU524313:RNW524313 RXQ524313:RXS524313 SHM524313:SHO524313 SRI524313:SRK524313 TBE524313:TBG524313 TLA524313:TLC524313 TUW524313:TUY524313 UES524313:UEU524313 UOO524313:UOQ524313 UYK524313:UYM524313 VIG524313:VII524313 VSC524313:VSE524313 WBY524313:WCA524313 WLU524313:WLW524313 WVQ524313:WVS524313 I589849:K589849 JE589849:JG589849 TA589849:TC589849 ACW589849:ACY589849 AMS589849:AMU589849 AWO589849:AWQ589849 BGK589849:BGM589849 BQG589849:BQI589849 CAC589849:CAE589849 CJY589849:CKA589849 CTU589849:CTW589849 DDQ589849:DDS589849 DNM589849:DNO589849 DXI589849:DXK589849 EHE589849:EHG589849 ERA589849:ERC589849 FAW589849:FAY589849 FKS589849:FKU589849 FUO589849:FUQ589849 GEK589849:GEM589849 GOG589849:GOI589849 GYC589849:GYE589849 HHY589849:HIA589849 HRU589849:HRW589849 IBQ589849:IBS589849 ILM589849:ILO589849 IVI589849:IVK589849 JFE589849:JFG589849 JPA589849:JPC589849 JYW589849:JYY589849 KIS589849:KIU589849 KSO589849:KSQ589849 LCK589849:LCM589849 LMG589849:LMI589849 LWC589849:LWE589849 MFY589849:MGA589849 MPU589849:MPW589849 MZQ589849:MZS589849 NJM589849:NJO589849 NTI589849:NTK589849 ODE589849:ODG589849 ONA589849:ONC589849 OWW589849:OWY589849 PGS589849:PGU589849 PQO589849:PQQ589849 QAK589849:QAM589849 QKG589849:QKI589849 QUC589849:QUE589849 RDY589849:REA589849 RNU589849:RNW589849 RXQ589849:RXS589849 SHM589849:SHO589849 SRI589849:SRK589849 TBE589849:TBG589849 TLA589849:TLC589849 TUW589849:TUY589849 UES589849:UEU589849 UOO589849:UOQ589849 UYK589849:UYM589849 VIG589849:VII589849 VSC589849:VSE589849 WBY589849:WCA589849 WLU589849:WLW589849 WVQ589849:WVS589849 I655385:K655385 JE655385:JG655385 TA655385:TC655385 ACW655385:ACY655385 AMS655385:AMU655385 AWO655385:AWQ655385 BGK655385:BGM655385 BQG655385:BQI655385 CAC655385:CAE655385 CJY655385:CKA655385 CTU655385:CTW655385 DDQ655385:DDS655385 DNM655385:DNO655385 DXI655385:DXK655385 EHE655385:EHG655385 ERA655385:ERC655385 FAW655385:FAY655385 FKS655385:FKU655385 FUO655385:FUQ655385 GEK655385:GEM655385 GOG655385:GOI655385 GYC655385:GYE655385 HHY655385:HIA655385 HRU655385:HRW655385 IBQ655385:IBS655385 ILM655385:ILO655385 IVI655385:IVK655385 JFE655385:JFG655385 JPA655385:JPC655385 JYW655385:JYY655385 KIS655385:KIU655385 KSO655385:KSQ655385 LCK655385:LCM655385 LMG655385:LMI655385 LWC655385:LWE655385 MFY655385:MGA655385 MPU655385:MPW655385 MZQ655385:MZS655385 NJM655385:NJO655385 NTI655385:NTK655385 ODE655385:ODG655385 ONA655385:ONC655385 OWW655385:OWY655385 PGS655385:PGU655385 PQO655385:PQQ655385 QAK655385:QAM655385 QKG655385:QKI655385 QUC655385:QUE655385 RDY655385:REA655385 RNU655385:RNW655385 RXQ655385:RXS655385 SHM655385:SHO655385 SRI655385:SRK655385 TBE655385:TBG655385 TLA655385:TLC655385 TUW655385:TUY655385 UES655385:UEU655385 UOO655385:UOQ655385 UYK655385:UYM655385 VIG655385:VII655385 VSC655385:VSE655385 WBY655385:WCA655385 WLU655385:WLW655385 WVQ655385:WVS655385 I720921:K720921 JE720921:JG720921 TA720921:TC720921 ACW720921:ACY720921 AMS720921:AMU720921 AWO720921:AWQ720921 BGK720921:BGM720921 BQG720921:BQI720921 CAC720921:CAE720921 CJY720921:CKA720921 CTU720921:CTW720921 DDQ720921:DDS720921 DNM720921:DNO720921 DXI720921:DXK720921 EHE720921:EHG720921 ERA720921:ERC720921 FAW720921:FAY720921 FKS720921:FKU720921 FUO720921:FUQ720921 GEK720921:GEM720921 GOG720921:GOI720921 GYC720921:GYE720921 HHY720921:HIA720921 HRU720921:HRW720921 IBQ720921:IBS720921 ILM720921:ILO720921 IVI720921:IVK720921 JFE720921:JFG720921 JPA720921:JPC720921 JYW720921:JYY720921 KIS720921:KIU720921 KSO720921:KSQ720921 LCK720921:LCM720921 LMG720921:LMI720921 LWC720921:LWE720921 MFY720921:MGA720921 MPU720921:MPW720921 MZQ720921:MZS720921 NJM720921:NJO720921 NTI720921:NTK720921 ODE720921:ODG720921 ONA720921:ONC720921 OWW720921:OWY720921 PGS720921:PGU720921 PQO720921:PQQ720921 QAK720921:QAM720921 QKG720921:QKI720921 QUC720921:QUE720921 RDY720921:REA720921 RNU720921:RNW720921 RXQ720921:RXS720921 SHM720921:SHO720921 SRI720921:SRK720921 TBE720921:TBG720921 TLA720921:TLC720921 TUW720921:TUY720921 UES720921:UEU720921 UOO720921:UOQ720921 UYK720921:UYM720921 VIG720921:VII720921 VSC720921:VSE720921 WBY720921:WCA720921 WLU720921:WLW720921 WVQ720921:WVS720921 I786457:K786457 JE786457:JG786457 TA786457:TC786457 ACW786457:ACY786457 AMS786457:AMU786457 AWO786457:AWQ786457 BGK786457:BGM786457 BQG786457:BQI786457 CAC786457:CAE786457 CJY786457:CKA786457 CTU786457:CTW786457 DDQ786457:DDS786457 DNM786457:DNO786457 DXI786457:DXK786457 EHE786457:EHG786457 ERA786457:ERC786457 FAW786457:FAY786457 FKS786457:FKU786457 FUO786457:FUQ786457 GEK786457:GEM786457 GOG786457:GOI786457 GYC786457:GYE786457 HHY786457:HIA786457 HRU786457:HRW786457 IBQ786457:IBS786457 ILM786457:ILO786457 IVI786457:IVK786457 JFE786457:JFG786457 JPA786457:JPC786457 JYW786457:JYY786457 KIS786457:KIU786457 KSO786457:KSQ786457 LCK786457:LCM786457 LMG786457:LMI786457 LWC786457:LWE786457 MFY786457:MGA786457 MPU786457:MPW786457 MZQ786457:MZS786457 NJM786457:NJO786457 NTI786457:NTK786457 ODE786457:ODG786457 ONA786457:ONC786457 OWW786457:OWY786457 PGS786457:PGU786457 PQO786457:PQQ786457 QAK786457:QAM786457 QKG786457:QKI786457 QUC786457:QUE786457 RDY786457:REA786457 RNU786457:RNW786457 RXQ786457:RXS786457 SHM786457:SHO786457 SRI786457:SRK786457 TBE786457:TBG786457 TLA786457:TLC786457 TUW786457:TUY786457 UES786457:UEU786457 UOO786457:UOQ786457 UYK786457:UYM786457 VIG786457:VII786457 VSC786457:VSE786457 WBY786457:WCA786457 WLU786457:WLW786457 WVQ786457:WVS786457 I851993:K851993 JE851993:JG851993 TA851993:TC851993 ACW851993:ACY851993 AMS851993:AMU851993 AWO851993:AWQ851993 BGK851993:BGM851993 BQG851993:BQI851993 CAC851993:CAE851993 CJY851993:CKA851993 CTU851993:CTW851993 DDQ851993:DDS851993 DNM851993:DNO851993 DXI851993:DXK851993 EHE851993:EHG851993 ERA851993:ERC851993 FAW851993:FAY851993 FKS851993:FKU851993 FUO851993:FUQ851993 GEK851993:GEM851993 GOG851993:GOI851993 GYC851993:GYE851993 HHY851993:HIA851993 HRU851993:HRW851993 IBQ851993:IBS851993 ILM851993:ILO851993 IVI851993:IVK851993 JFE851993:JFG851993 JPA851993:JPC851993 JYW851993:JYY851993 KIS851993:KIU851993 KSO851993:KSQ851993 LCK851993:LCM851993 LMG851993:LMI851993 LWC851993:LWE851993 MFY851993:MGA851993 MPU851993:MPW851993 MZQ851993:MZS851993 NJM851993:NJO851993 NTI851993:NTK851993 ODE851993:ODG851993 ONA851993:ONC851993 OWW851993:OWY851993 PGS851993:PGU851993 PQO851993:PQQ851993 QAK851993:QAM851993 QKG851993:QKI851993 QUC851993:QUE851993 RDY851993:REA851993 RNU851993:RNW851993 RXQ851993:RXS851993 SHM851993:SHO851993 SRI851993:SRK851993 TBE851993:TBG851993 TLA851993:TLC851993 TUW851993:TUY851993 UES851993:UEU851993 UOO851993:UOQ851993 UYK851993:UYM851993 VIG851993:VII851993 VSC851993:VSE851993 WBY851993:WCA851993 WLU851993:WLW851993 WVQ851993:WVS851993 I917529:K917529 JE917529:JG917529 TA917529:TC917529 ACW917529:ACY917529 AMS917529:AMU917529 AWO917529:AWQ917529 BGK917529:BGM917529 BQG917529:BQI917529 CAC917529:CAE917529 CJY917529:CKA917529 CTU917529:CTW917529 DDQ917529:DDS917529 DNM917529:DNO917529 DXI917529:DXK917529 EHE917529:EHG917529 ERA917529:ERC917529 FAW917529:FAY917529 FKS917529:FKU917529 FUO917529:FUQ917529 GEK917529:GEM917529 GOG917529:GOI917529 GYC917529:GYE917529 HHY917529:HIA917529 HRU917529:HRW917529 IBQ917529:IBS917529 ILM917529:ILO917529 IVI917529:IVK917529 JFE917529:JFG917529 JPA917529:JPC917529 JYW917529:JYY917529 KIS917529:KIU917529 KSO917529:KSQ917529 LCK917529:LCM917529 LMG917529:LMI917529 LWC917529:LWE917529 MFY917529:MGA917529 MPU917529:MPW917529 MZQ917529:MZS917529 NJM917529:NJO917529 NTI917529:NTK917529 ODE917529:ODG917529 ONA917529:ONC917529 OWW917529:OWY917529 PGS917529:PGU917529 PQO917529:PQQ917529 QAK917529:QAM917529 QKG917529:QKI917529 QUC917529:QUE917529 RDY917529:REA917529 RNU917529:RNW917529 RXQ917529:RXS917529 SHM917529:SHO917529 SRI917529:SRK917529 TBE917529:TBG917529 TLA917529:TLC917529 TUW917529:TUY917529 UES917529:UEU917529 UOO917529:UOQ917529 UYK917529:UYM917529 VIG917529:VII917529 VSC917529:VSE917529 WBY917529:WCA917529 WLU917529:WLW917529 WVQ917529:WVS917529 I983065:K983065 JE983065:JG983065 TA983065:TC983065 ACW983065:ACY983065 AMS983065:AMU983065 AWO983065:AWQ983065 BGK983065:BGM983065 BQG983065:BQI983065 CAC983065:CAE983065 CJY983065:CKA983065 CTU983065:CTW983065 DDQ983065:DDS983065 DNM983065:DNO983065 DXI983065:DXK983065 EHE983065:EHG983065 ERA983065:ERC983065 FAW983065:FAY983065 FKS983065:FKU983065 FUO983065:FUQ983065 GEK983065:GEM983065 GOG983065:GOI983065 GYC983065:GYE983065 HHY983065:HIA983065 HRU983065:HRW983065 IBQ983065:IBS983065 ILM983065:ILO983065 IVI983065:IVK983065 JFE983065:JFG983065 JPA983065:JPC983065 JYW983065:JYY983065 KIS983065:KIU983065 KSO983065:KSQ983065 LCK983065:LCM983065 LMG983065:LMI983065 LWC983065:LWE983065 MFY983065:MGA983065 MPU983065:MPW983065 MZQ983065:MZS983065 NJM983065:NJO983065 NTI983065:NTK983065 ODE983065:ODG983065 ONA983065:ONC983065 OWW983065:OWY983065 PGS983065:PGU983065 PQO983065:PQQ983065 QAK983065:QAM983065 QKG983065:QKI983065 QUC983065:QUE983065 RDY983065:REA983065 RNU983065:RNW983065 RXQ983065:RXS983065 SHM983065:SHO983065 SRI983065:SRK983065 TBE983065:TBG983065 TLA983065:TLC983065 TUW983065:TUY983065 UES983065:UEU983065 UOO983065:UOQ983065 UYK983065:UYM983065 VIG983065:VII983065 VSC983065:VSE983065 WBY983065:WCA983065 WLU983065:WLW983065 WVQ983065:WVS983065" xr:uid="{00000000-0002-0000-0D00-00000B000000}">
      <formula1>AND(R23="SI",COUNTA(C25:H25)=2)=TRUE</formula1>
    </dataValidation>
    <dataValidation type="custom" allowBlank="1" showInputMessage="1" showErrorMessage="1" sqref="F25:H25 JB25:JD25 SX25:SZ25 ACT25:ACV25 AMP25:AMR25 AWL25:AWN25 BGH25:BGJ25 BQD25:BQF25 BZZ25:CAB25 CJV25:CJX25 CTR25:CTT25 DDN25:DDP25 DNJ25:DNL25 DXF25:DXH25 EHB25:EHD25 EQX25:EQZ25 FAT25:FAV25 FKP25:FKR25 FUL25:FUN25 GEH25:GEJ25 GOD25:GOF25 GXZ25:GYB25 HHV25:HHX25 HRR25:HRT25 IBN25:IBP25 ILJ25:ILL25 IVF25:IVH25 JFB25:JFD25 JOX25:JOZ25 JYT25:JYV25 KIP25:KIR25 KSL25:KSN25 LCH25:LCJ25 LMD25:LMF25 LVZ25:LWB25 MFV25:MFX25 MPR25:MPT25 MZN25:MZP25 NJJ25:NJL25 NTF25:NTH25 ODB25:ODD25 OMX25:OMZ25 OWT25:OWV25 PGP25:PGR25 PQL25:PQN25 QAH25:QAJ25 QKD25:QKF25 QTZ25:QUB25 RDV25:RDX25 RNR25:RNT25 RXN25:RXP25 SHJ25:SHL25 SRF25:SRH25 TBB25:TBD25 TKX25:TKZ25 TUT25:TUV25 UEP25:UER25 UOL25:UON25 UYH25:UYJ25 VID25:VIF25 VRZ25:VSB25 WBV25:WBX25 WLR25:WLT25 WVN25:WVP25 F65561:H65561 JB65561:JD65561 SX65561:SZ65561 ACT65561:ACV65561 AMP65561:AMR65561 AWL65561:AWN65561 BGH65561:BGJ65561 BQD65561:BQF65561 BZZ65561:CAB65561 CJV65561:CJX65561 CTR65561:CTT65561 DDN65561:DDP65561 DNJ65561:DNL65561 DXF65561:DXH65561 EHB65561:EHD65561 EQX65561:EQZ65561 FAT65561:FAV65561 FKP65561:FKR65561 FUL65561:FUN65561 GEH65561:GEJ65561 GOD65561:GOF65561 GXZ65561:GYB65561 HHV65561:HHX65561 HRR65561:HRT65561 IBN65561:IBP65561 ILJ65561:ILL65561 IVF65561:IVH65561 JFB65561:JFD65561 JOX65561:JOZ65561 JYT65561:JYV65561 KIP65561:KIR65561 KSL65561:KSN65561 LCH65561:LCJ65561 LMD65561:LMF65561 LVZ65561:LWB65561 MFV65561:MFX65561 MPR65561:MPT65561 MZN65561:MZP65561 NJJ65561:NJL65561 NTF65561:NTH65561 ODB65561:ODD65561 OMX65561:OMZ65561 OWT65561:OWV65561 PGP65561:PGR65561 PQL65561:PQN65561 QAH65561:QAJ65561 QKD65561:QKF65561 QTZ65561:QUB65561 RDV65561:RDX65561 RNR65561:RNT65561 RXN65561:RXP65561 SHJ65561:SHL65561 SRF65561:SRH65561 TBB65561:TBD65561 TKX65561:TKZ65561 TUT65561:TUV65561 UEP65561:UER65561 UOL65561:UON65561 UYH65561:UYJ65561 VID65561:VIF65561 VRZ65561:VSB65561 WBV65561:WBX65561 WLR65561:WLT65561 WVN65561:WVP65561 F131097:H131097 JB131097:JD131097 SX131097:SZ131097 ACT131097:ACV131097 AMP131097:AMR131097 AWL131097:AWN131097 BGH131097:BGJ131097 BQD131097:BQF131097 BZZ131097:CAB131097 CJV131097:CJX131097 CTR131097:CTT131097 DDN131097:DDP131097 DNJ131097:DNL131097 DXF131097:DXH131097 EHB131097:EHD131097 EQX131097:EQZ131097 FAT131097:FAV131097 FKP131097:FKR131097 FUL131097:FUN131097 GEH131097:GEJ131097 GOD131097:GOF131097 GXZ131097:GYB131097 HHV131097:HHX131097 HRR131097:HRT131097 IBN131097:IBP131097 ILJ131097:ILL131097 IVF131097:IVH131097 JFB131097:JFD131097 JOX131097:JOZ131097 JYT131097:JYV131097 KIP131097:KIR131097 KSL131097:KSN131097 LCH131097:LCJ131097 LMD131097:LMF131097 LVZ131097:LWB131097 MFV131097:MFX131097 MPR131097:MPT131097 MZN131097:MZP131097 NJJ131097:NJL131097 NTF131097:NTH131097 ODB131097:ODD131097 OMX131097:OMZ131097 OWT131097:OWV131097 PGP131097:PGR131097 PQL131097:PQN131097 QAH131097:QAJ131097 QKD131097:QKF131097 QTZ131097:QUB131097 RDV131097:RDX131097 RNR131097:RNT131097 RXN131097:RXP131097 SHJ131097:SHL131097 SRF131097:SRH131097 TBB131097:TBD131097 TKX131097:TKZ131097 TUT131097:TUV131097 UEP131097:UER131097 UOL131097:UON131097 UYH131097:UYJ131097 VID131097:VIF131097 VRZ131097:VSB131097 WBV131097:WBX131097 WLR131097:WLT131097 WVN131097:WVP131097 F196633:H196633 JB196633:JD196633 SX196633:SZ196633 ACT196633:ACV196633 AMP196633:AMR196633 AWL196633:AWN196633 BGH196633:BGJ196633 BQD196633:BQF196633 BZZ196633:CAB196633 CJV196633:CJX196633 CTR196633:CTT196633 DDN196633:DDP196633 DNJ196633:DNL196633 DXF196633:DXH196633 EHB196633:EHD196633 EQX196633:EQZ196633 FAT196633:FAV196633 FKP196633:FKR196633 FUL196633:FUN196633 GEH196633:GEJ196633 GOD196633:GOF196633 GXZ196633:GYB196633 HHV196633:HHX196633 HRR196633:HRT196633 IBN196633:IBP196633 ILJ196633:ILL196633 IVF196633:IVH196633 JFB196633:JFD196633 JOX196633:JOZ196633 JYT196633:JYV196633 KIP196633:KIR196633 KSL196633:KSN196633 LCH196633:LCJ196633 LMD196633:LMF196633 LVZ196633:LWB196633 MFV196633:MFX196633 MPR196633:MPT196633 MZN196633:MZP196633 NJJ196633:NJL196633 NTF196633:NTH196633 ODB196633:ODD196633 OMX196633:OMZ196633 OWT196633:OWV196633 PGP196633:PGR196633 PQL196633:PQN196633 QAH196633:QAJ196633 QKD196633:QKF196633 QTZ196633:QUB196633 RDV196633:RDX196633 RNR196633:RNT196633 RXN196633:RXP196633 SHJ196633:SHL196633 SRF196633:SRH196633 TBB196633:TBD196633 TKX196633:TKZ196633 TUT196633:TUV196633 UEP196633:UER196633 UOL196633:UON196633 UYH196633:UYJ196633 VID196633:VIF196633 VRZ196633:VSB196633 WBV196633:WBX196633 WLR196633:WLT196633 WVN196633:WVP196633 F262169:H262169 JB262169:JD262169 SX262169:SZ262169 ACT262169:ACV262169 AMP262169:AMR262169 AWL262169:AWN262169 BGH262169:BGJ262169 BQD262169:BQF262169 BZZ262169:CAB262169 CJV262169:CJX262169 CTR262169:CTT262169 DDN262169:DDP262169 DNJ262169:DNL262169 DXF262169:DXH262169 EHB262169:EHD262169 EQX262169:EQZ262169 FAT262169:FAV262169 FKP262169:FKR262169 FUL262169:FUN262169 GEH262169:GEJ262169 GOD262169:GOF262169 GXZ262169:GYB262169 HHV262169:HHX262169 HRR262169:HRT262169 IBN262169:IBP262169 ILJ262169:ILL262169 IVF262169:IVH262169 JFB262169:JFD262169 JOX262169:JOZ262169 JYT262169:JYV262169 KIP262169:KIR262169 KSL262169:KSN262169 LCH262169:LCJ262169 LMD262169:LMF262169 LVZ262169:LWB262169 MFV262169:MFX262169 MPR262169:MPT262169 MZN262169:MZP262169 NJJ262169:NJL262169 NTF262169:NTH262169 ODB262169:ODD262169 OMX262169:OMZ262169 OWT262169:OWV262169 PGP262169:PGR262169 PQL262169:PQN262169 QAH262169:QAJ262169 QKD262169:QKF262169 QTZ262169:QUB262169 RDV262169:RDX262169 RNR262169:RNT262169 RXN262169:RXP262169 SHJ262169:SHL262169 SRF262169:SRH262169 TBB262169:TBD262169 TKX262169:TKZ262169 TUT262169:TUV262169 UEP262169:UER262169 UOL262169:UON262169 UYH262169:UYJ262169 VID262169:VIF262169 VRZ262169:VSB262169 WBV262169:WBX262169 WLR262169:WLT262169 WVN262169:WVP262169 F327705:H327705 JB327705:JD327705 SX327705:SZ327705 ACT327705:ACV327705 AMP327705:AMR327705 AWL327705:AWN327705 BGH327705:BGJ327705 BQD327705:BQF327705 BZZ327705:CAB327705 CJV327705:CJX327705 CTR327705:CTT327705 DDN327705:DDP327705 DNJ327705:DNL327705 DXF327705:DXH327705 EHB327705:EHD327705 EQX327705:EQZ327705 FAT327705:FAV327705 FKP327705:FKR327705 FUL327705:FUN327705 GEH327705:GEJ327705 GOD327705:GOF327705 GXZ327705:GYB327705 HHV327705:HHX327705 HRR327705:HRT327705 IBN327705:IBP327705 ILJ327705:ILL327705 IVF327705:IVH327705 JFB327705:JFD327705 JOX327705:JOZ327705 JYT327705:JYV327705 KIP327705:KIR327705 KSL327705:KSN327705 LCH327705:LCJ327705 LMD327705:LMF327705 LVZ327705:LWB327705 MFV327705:MFX327705 MPR327705:MPT327705 MZN327705:MZP327705 NJJ327705:NJL327705 NTF327705:NTH327705 ODB327705:ODD327705 OMX327705:OMZ327705 OWT327705:OWV327705 PGP327705:PGR327705 PQL327705:PQN327705 QAH327705:QAJ327705 QKD327705:QKF327705 QTZ327705:QUB327705 RDV327705:RDX327705 RNR327705:RNT327705 RXN327705:RXP327705 SHJ327705:SHL327705 SRF327705:SRH327705 TBB327705:TBD327705 TKX327705:TKZ327705 TUT327705:TUV327705 UEP327705:UER327705 UOL327705:UON327705 UYH327705:UYJ327705 VID327705:VIF327705 VRZ327705:VSB327705 WBV327705:WBX327705 WLR327705:WLT327705 WVN327705:WVP327705 F393241:H393241 JB393241:JD393241 SX393241:SZ393241 ACT393241:ACV393241 AMP393241:AMR393241 AWL393241:AWN393241 BGH393241:BGJ393241 BQD393241:BQF393241 BZZ393241:CAB393241 CJV393241:CJX393241 CTR393241:CTT393241 DDN393241:DDP393241 DNJ393241:DNL393241 DXF393241:DXH393241 EHB393241:EHD393241 EQX393241:EQZ393241 FAT393241:FAV393241 FKP393241:FKR393241 FUL393241:FUN393241 GEH393241:GEJ393241 GOD393241:GOF393241 GXZ393241:GYB393241 HHV393241:HHX393241 HRR393241:HRT393241 IBN393241:IBP393241 ILJ393241:ILL393241 IVF393241:IVH393241 JFB393241:JFD393241 JOX393241:JOZ393241 JYT393241:JYV393241 KIP393241:KIR393241 KSL393241:KSN393241 LCH393241:LCJ393241 LMD393241:LMF393241 LVZ393241:LWB393241 MFV393241:MFX393241 MPR393241:MPT393241 MZN393241:MZP393241 NJJ393241:NJL393241 NTF393241:NTH393241 ODB393241:ODD393241 OMX393241:OMZ393241 OWT393241:OWV393241 PGP393241:PGR393241 PQL393241:PQN393241 QAH393241:QAJ393241 QKD393241:QKF393241 QTZ393241:QUB393241 RDV393241:RDX393241 RNR393241:RNT393241 RXN393241:RXP393241 SHJ393241:SHL393241 SRF393241:SRH393241 TBB393241:TBD393241 TKX393241:TKZ393241 TUT393241:TUV393241 UEP393241:UER393241 UOL393241:UON393241 UYH393241:UYJ393241 VID393241:VIF393241 VRZ393241:VSB393241 WBV393241:WBX393241 WLR393241:WLT393241 WVN393241:WVP393241 F458777:H458777 JB458777:JD458777 SX458777:SZ458777 ACT458777:ACV458777 AMP458777:AMR458777 AWL458777:AWN458777 BGH458777:BGJ458777 BQD458777:BQF458777 BZZ458777:CAB458777 CJV458777:CJX458777 CTR458777:CTT458777 DDN458777:DDP458777 DNJ458777:DNL458777 DXF458777:DXH458777 EHB458777:EHD458777 EQX458777:EQZ458777 FAT458777:FAV458777 FKP458777:FKR458777 FUL458777:FUN458777 GEH458777:GEJ458777 GOD458777:GOF458777 GXZ458777:GYB458777 HHV458777:HHX458777 HRR458777:HRT458777 IBN458777:IBP458777 ILJ458777:ILL458777 IVF458777:IVH458777 JFB458777:JFD458777 JOX458777:JOZ458777 JYT458777:JYV458777 KIP458777:KIR458777 KSL458777:KSN458777 LCH458777:LCJ458777 LMD458777:LMF458777 LVZ458777:LWB458777 MFV458777:MFX458777 MPR458777:MPT458777 MZN458777:MZP458777 NJJ458777:NJL458777 NTF458777:NTH458777 ODB458777:ODD458777 OMX458777:OMZ458777 OWT458777:OWV458777 PGP458777:PGR458777 PQL458777:PQN458777 QAH458777:QAJ458777 QKD458777:QKF458777 QTZ458777:QUB458777 RDV458777:RDX458777 RNR458777:RNT458777 RXN458777:RXP458777 SHJ458777:SHL458777 SRF458777:SRH458777 TBB458777:TBD458777 TKX458777:TKZ458777 TUT458777:TUV458777 UEP458777:UER458777 UOL458777:UON458777 UYH458777:UYJ458777 VID458777:VIF458777 VRZ458777:VSB458777 WBV458777:WBX458777 WLR458777:WLT458777 WVN458777:WVP458777 F524313:H524313 JB524313:JD524313 SX524313:SZ524313 ACT524313:ACV524313 AMP524313:AMR524313 AWL524313:AWN524313 BGH524313:BGJ524313 BQD524313:BQF524313 BZZ524313:CAB524313 CJV524313:CJX524313 CTR524313:CTT524313 DDN524313:DDP524313 DNJ524313:DNL524313 DXF524313:DXH524313 EHB524313:EHD524313 EQX524313:EQZ524313 FAT524313:FAV524313 FKP524313:FKR524313 FUL524313:FUN524313 GEH524313:GEJ524313 GOD524313:GOF524313 GXZ524313:GYB524313 HHV524313:HHX524313 HRR524313:HRT524313 IBN524313:IBP524313 ILJ524313:ILL524313 IVF524313:IVH524313 JFB524313:JFD524313 JOX524313:JOZ524313 JYT524313:JYV524313 KIP524313:KIR524313 KSL524313:KSN524313 LCH524313:LCJ524313 LMD524313:LMF524313 LVZ524313:LWB524313 MFV524313:MFX524313 MPR524313:MPT524313 MZN524313:MZP524313 NJJ524313:NJL524313 NTF524313:NTH524313 ODB524313:ODD524313 OMX524313:OMZ524313 OWT524313:OWV524313 PGP524313:PGR524313 PQL524313:PQN524313 QAH524313:QAJ524313 QKD524313:QKF524313 QTZ524313:QUB524313 RDV524313:RDX524313 RNR524313:RNT524313 RXN524313:RXP524313 SHJ524313:SHL524313 SRF524313:SRH524313 TBB524313:TBD524313 TKX524313:TKZ524313 TUT524313:TUV524313 UEP524313:UER524313 UOL524313:UON524313 UYH524313:UYJ524313 VID524313:VIF524313 VRZ524313:VSB524313 WBV524313:WBX524313 WLR524313:WLT524313 WVN524313:WVP524313 F589849:H589849 JB589849:JD589849 SX589849:SZ589849 ACT589849:ACV589849 AMP589849:AMR589849 AWL589849:AWN589849 BGH589849:BGJ589849 BQD589849:BQF589849 BZZ589849:CAB589849 CJV589849:CJX589849 CTR589849:CTT589849 DDN589849:DDP589849 DNJ589849:DNL589849 DXF589849:DXH589849 EHB589849:EHD589849 EQX589849:EQZ589849 FAT589849:FAV589849 FKP589849:FKR589849 FUL589849:FUN589849 GEH589849:GEJ589849 GOD589849:GOF589849 GXZ589849:GYB589849 HHV589849:HHX589849 HRR589849:HRT589849 IBN589849:IBP589849 ILJ589849:ILL589849 IVF589849:IVH589849 JFB589849:JFD589849 JOX589849:JOZ589849 JYT589849:JYV589849 KIP589849:KIR589849 KSL589849:KSN589849 LCH589849:LCJ589849 LMD589849:LMF589849 LVZ589849:LWB589849 MFV589849:MFX589849 MPR589849:MPT589849 MZN589849:MZP589849 NJJ589849:NJL589849 NTF589849:NTH589849 ODB589849:ODD589849 OMX589849:OMZ589849 OWT589849:OWV589849 PGP589849:PGR589849 PQL589849:PQN589849 QAH589849:QAJ589849 QKD589849:QKF589849 QTZ589849:QUB589849 RDV589849:RDX589849 RNR589849:RNT589849 RXN589849:RXP589849 SHJ589849:SHL589849 SRF589849:SRH589849 TBB589849:TBD589849 TKX589849:TKZ589849 TUT589849:TUV589849 UEP589849:UER589849 UOL589849:UON589849 UYH589849:UYJ589849 VID589849:VIF589849 VRZ589849:VSB589849 WBV589849:WBX589849 WLR589849:WLT589849 WVN589849:WVP589849 F655385:H655385 JB655385:JD655385 SX655385:SZ655385 ACT655385:ACV655385 AMP655385:AMR655385 AWL655385:AWN655385 BGH655385:BGJ655385 BQD655385:BQF655385 BZZ655385:CAB655385 CJV655385:CJX655385 CTR655385:CTT655385 DDN655385:DDP655385 DNJ655385:DNL655385 DXF655385:DXH655385 EHB655385:EHD655385 EQX655385:EQZ655385 FAT655385:FAV655385 FKP655385:FKR655385 FUL655385:FUN655385 GEH655385:GEJ655385 GOD655385:GOF655385 GXZ655385:GYB655385 HHV655385:HHX655385 HRR655385:HRT655385 IBN655385:IBP655385 ILJ655385:ILL655385 IVF655385:IVH655385 JFB655385:JFD655385 JOX655385:JOZ655385 JYT655385:JYV655385 KIP655385:KIR655385 KSL655385:KSN655385 LCH655385:LCJ655385 LMD655385:LMF655385 LVZ655385:LWB655385 MFV655385:MFX655385 MPR655385:MPT655385 MZN655385:MZP655385 NJJ655385:NJL655385 NTF655385:NTH655385 ODB655385:ODD655385 OMX655385:OMZ655385 OWT655385:OWV655385 PGP655385:PGR655385 PQL655385:PQN655385 QAH655385:QAJ655385 QKD655385:QKF655385 QTZ655385:QUB655385 RDV655385:RDX655385 RNR655385:RNT655385 RXN655385:RXP655385 SHJ655385:SHL655385 SRF655385:SRH655385 TBB655385:TBD655385 TKX655385:TKZ655385 TUT655385:TUV655385 UEP655385:UER655385 UOL655385:UON655385 UYH655385:UYJ655385 VID655385:VIF655385 VRZ655385:VSB655385 WBV655385:WBX655385 WLR655385:WLT655385 WVN655385:WVP655385 F720921:H720921 JB720921:JD720921 SX720921:SZ720921 ACT720921:ACV720921 AMP720921:AMR720921 AWL720921:AWN720921 BGH720921:BGJ720921 BQD720921:BQF720921 BZZ720921:CAB720921 CJV720921:CJX720921 CTR720921:CTT720921 DDN720921:DDP720921 DNJ720921:DNL720921 DXF720921:DXH720921 EHB720921:EHD720921 EQX720921:EQZ720921 FAT720921:FAV720921 FKP720921:FKR720921 FUL720921:FUN720921 GEH720921:GEJ720921 GOD720921:GOF720921 GXZ720921:GYB720921 HHV720921:HHX720921 HRR720921:HRT720921 IBN720921:IBP720921 ILJ720921:ILL720921 IVF720921:IVH720921 JFB720921:JFD720921 JOX720921:JOZ720921 JYT720921:JYV720921 KIP720921:KIR720921 KSL720921:KSN720921 LCH720921:LCJ720921 LMD720921:LMF720921 LVZ720921:LWB720921 MFV720921:MFX720921 MPR720921:MPT720921 MZN720921:MZP720921 NJJ720921:NJL720921 NTF720921:NTH720921 ODB720921:ODD720921 OMX720921:OMZ720921 OWT720921:OWV720921 PGP720921:PGR720921 PQL720921:PQN720921 QAH720921:QAJ720921 QKD720921:QKF720921 QTZ720921:QUB720921 RDV720921:RDX720921 RNR720921:RNT720921 RXN720921:RXP720921 SHJ720921:SHL720921 SRF720921:SRH720921 TBB720921:TBD720921 TKX720921:TKZ720921 TUT720921:TUV720921 UEP720921:UER720921 UOL720921:UON720921 UYH720921:UYJ720921 VID720921:VIF720921 VRZ720921:VSB720921 WBV720921:WBX720921 WLR720921:WLT720921 WVN720921:WVP720921 F786457:H786457 JB786457:JD786457 SX786457:SZ786457 ACT786457:ACV786457 AMP786457:AMR786457 AWL786457:AWN786457 BGH786457:BGJ786457 BQD786457:BQF786457 BZZ786457:CAB786457 CJV786457:CJX786457 CTR786457:CTT786457 DDN786457:DDP786457 DNJ786457:DNL786457 DXF786457:DXH786457 EHB786457:EHD786457 EQX786457:EQZ786457 FAT786457:FAV786457 FKP786457:FKR786457 FUL786457:FUN786457 GEH786457:GEJ786457 GOD786457:GOF786457 GXZ786457:GYB786457 HHV786457:HHX786457 HRR786457:HRT786457 IBN786457:IBP786457 ILJ786457:ILL786457 IVF786457:IVH786457 JFB786457:JFD786457 JOX786457:JOZ786457 JYT786457:JYV786457 KIP786457:KIR786457 KSL786457:KSN786457 LCH786457:LCJ786457 LMD786457:LMF786457 LVZ786457:LWB786457 MFV786457:MFX786457 MPR786457:MPT786457 MZN786457:MZP786457 NJJ786457:NJL786457 NTF786457:NTH786457 ODB786457:ODD786457 OMX786457:OMZ786457 OWT786457:OWV786457 PGP786457:PGR786457 PQL786457:PQN786457 QAH786457:QAJ786457 QKD786457:QKF786457 QTZ786457:QUB786457 RDV786457:RDX786457 RNR786457:RNT786457 RXN786457:RXP786457 SHJ786457:SHL786457 SRF786457:SRH786457 TBB786457:TBD786457 TKX786457:TKZ786457 TUT786457:TUV786457 UEP786457:UER786457 UOL786457:UON786457 UYH786457:UYJ786457 VID786457:VIF786457 VRZ786457:VSB786457 WBV786457:WBX786457 WLR786457:WLT786457 WVN786457:WVP786457 F851993:H851993 JB851993:JD851993 SX851993:SZ851993 ACT851993:ACV851993 AMP851993:AMR851993 AWL851993:AWN851993 BGH851993:BGJ851993 BQD851993:BQF851993 BZZ851993:CAB851993 CJV851993:CJX851993 CTR851993:CTT851993 DDN851993:DDP851993 DNJ851993:DNL851993 DXF851993:DXH851993 EHB851993:EHD851993 EQX851993:EQZ851993 FAT851993:FAV851993 FKP851993:FKR851993 FUL851993:FUN851993 GEH851993:GEJ851993 GOD851993:GOF851993 GXZ851993:GYB851993 HHV851993:HHX851993 HRR851993:HRT851993 IBN851993:IBP851993 ILJ851993:ILL851993 IVF851993:IVH851993 JFB851993:JFD851993 JOX851993:JOZ851993 JYT851993:JYV851993 KIP851993:KIR851993 KSL851993:KSN851993 LCH851993:LCJ851993 LMD851993:LMF851993 LVZ851993:LWB851993 MFV851993:MFX851993 MPR851993:MPT851993 MZN851993:MZP851993 NJJ851993:NJL851993 NTF851993:NTH851993 ODB851993:ODD851993 OMX851993:OMZ851993 OWT851993:OWV851993 PGP851993:PGR851993 PQL851993:PQN851993 QAH851993:QAJ851993 QKD851993:QKF851993 QTZ851993:QUB851993 RDV851993:RDX851993 RNR851993:RNT851993 RXN851993:RXP851993 SHJ851993:SHL851993 SRF851993:SRH851993 TBB851993:TBD851993 TKX851993:TKZ851993 TUT851993:TUV851993 UEP851993:UER851993 UOL851993:UON851993 UYH851993:UYJ851993 VID851993:VIF851993 VRZ851993:VSB851993 WBV851993:WBX851993 WLR851993:WLT851993 WVN851993:WVP851993 F917529:H917529 JB917529:JD917529 SX917529:SZ917529 ACT917529:ACV917529 AMP917529:AMR917529 AWL917529:AWN917529 BGH917529:BGJ917529 BQD917529:BQF917529 BZZ917529:CAB917529 CJV917529:CJX917529 CTR917529:CTT917529 DDN917529:DDP917529 DNJ917529:DNL917529 DXF917529:DXH917529 EHB917529:EHD917529 EQX917529:EQZ917529 FAT917529:FAV917529 FKP917529:FKR917529 FUL917529:FUN917529 GEH917529:GEJ917529 GOD917529:GOF917529 GXZ917529:GYB917529 HHV917529:HHX917529 HRR917529:HRT917529 IBN917529:IBP917529 ILJ917529:ILL917529 IVF917529:IVH917529 JFB917529:JFD917529 JOX917529:JOZ917529 JYT917529:JYV917529 KIP917529:KIR917529 KSL917529:KSN917529 LCH917529:LCJ917529 LMD917529:LMF917529 LVZ917529:LWB917529 MFV917529:MFX917529 MPR917529:MPT917529 MZN917529:MZP917529 NJJ917529:NJL917529 NTF917529:NTH917529 ODB917529:ODD917529 OMX917529:OMZ917529 OWT917529:OWV917529 PGP917529:PGR917529 PQL917529:PQN917529 QAH917529:QAJ917529 QKD917529:QKF917529 QTZ917529:QUB917529 RDV917529:RDX917529 RNR917529:RNT917529 RXN917529:RXP917529 SHJ917529:SHL917529 SRF917529:SRH917529 TBB917529:TBD917529 TKX917529:TKZ917529 TUT917529:TUV917529 UEP917529:UER917529 UOL917529:UON917529 UYH917529:UYJ917529 VID917529:VIF917529 VRZ917529:VSB917529 WBV917529:WBX917529 WLR917529:WLT917529 WVN917529:WVP917529 F983065:H983065 JB983065:JD983065 SX983065:SZ983065 ACT983065:ACV983065 AMP983065:AMR983065 AWL983065:AWN983065 BGH983065:BGJ983065 BQD983065:BQF983065 BZZ983065:CAB983065 CJV983065:CJX983065 CTR983065:CTT983065 DDN983065:DDP983065 DNJ983065:DNL983065 DXF983065:DXH983065 EHB983065:EHD983065 EQX983065:EQZ983065 FAT983065:FAV983065 FKP983065:FKR983065 FUL983065:FUN983065 GEH983065:GEJ983065 GOD983065:GOF983065 GXZ983065:GYB983065 HHV983065:HHX983065 HRR983065:HRT983065 IBN983065:IBP983065 ILJ983065:ILL983065 IVF983065:IVH983065 JFB983065:JFD983065 JOX983065:JOZ983065 JYT983065:JYV983065 KIP983065:KIR983065 KSL983065:KSN983065 LCH983065:LCJ983065 LMD983065:LMF983065 LVZ983065:LWB983065 MFV983065:MFX983065 MPR983065:MPT983065 MZN983065:MZP983065 NJJ983065:NJL983065 NTF983065:NTH983065 ODB983065:ODD983065 OMX983065:OMZ983065 OWT983065:OWV983065 PGP983065:PGR983065 PQL983065:PQN983065 QAH983065:QAJ983065 QKD983065:QKF983065 QTZ983065:QUB983065 RDV983065:RDX983065 RNR983065:RNT983065 RXN983065:RXP983065 SHJ983065:SHL983065 SRF983065:SRH983065 TBB983065:TBD983065 TKX983065:TKZ983065 TUT983065:TUV983065 UEP983065:UER983065 UOL983065:UON983065 UYH983065:UYJ983065 VID983065:VIF983065 VRZ983065:VSB983065 WBV983065:WBX983065 WLR983065:WLT983065 WVN983065:WVP983065" xr:uid="{00000000-0002-0000-0D00-00000C000000}">
      <formula1>AND(R23="SI",COUNTA(C25)=1)=TRUE</formula1>
    </dataValidation>
    <dataValidation type="custom" allowBlank="1" showInputMessage="1" showErrorMessage="1" sqref="C25:E25 IY25:JA25 SU25:SW25 ACQ25:ACS25 AMM25:AMO25 AWI25:AWK25 BGE25:BGG25 BQA25:BQC25 BZW25:BZY25 CJS25:CJU25 CTO25:CTQ25 DDK25:DDM25 DNG25:DNI25 DXC25:DXE25 EGY25:EHA25 EQU25:EQW25 FAQ25:FAS25 FKM25:FKO25 FUI25:FUK25 GEE25:GEG25 GOA25:GOC25 GXW25:GXY25 HHS25:HHU25 HRO25:HRQ25 IBK25:IBM25 ILG25:ILI25 IVC25:IVE25 JEY25:JFA25 JOU25:JOW25 JYQ25:JYS25 KIM25:KIO25 KSI25:KSK25 LCE25:LCG25 LMA25:LMC25 LVW25:LVY25 MFS25:MFU25 MPO25:MPQ25 MZK25:MZM25 NJG25:NJI25 NTC25:NTE25 OCY25:ODA25 OMU25:OMW25 OWQ25:OWS25 PGM25:PGO25 PQI25:PQK25 QAE25:QAG25 QKA25:QKC25 QTW25:QTY25 RDS25:RDU25 RNO25:RNQ25 RXK25:RXM25 SHG25:SHI25 SRC25:SRE25 TAY25:TBA25 TKU25:TKW25 TUQ25:TUS25 UEM25:UEO25 UOI25:UOK25 UYE25:UYG25 VIA25:VIC25 VRW25:VRY25 WBS25:WBU25 WLO25:WLQ25 WVK25:WVM25 C65561:E65561 IY65561:JA65561 SU65561:SW65561 ACQ65561:ACS65561 AMM65561:AMO65561 AWI65561:AWK65561 BGE65561:BGG65561 BQA65561:BQC65561 BZW65561:BZY65561 CJS65561:CJU65561 CTO65561:CTQ65561 DDK65561:DDM65561 DNG65561:DNI65561 DXC65561:DXE65561 EGY65561:EHA65561 EQU65561:EQW65561 FAQ65561:FAS65561 FKM65561:FKO65561 FUI65561:FUK65561 GEE65561:GEG65561 GOA65561:GOC65561 GXW65561:GXY65561 HHS65561:HHU65561 HRO65561:HRQ65561 IBK65561:IBM65561 ILG65561:ILI65561 IVC65561:IVE65561 JEY65561:JFA65561 JOU65561:JOW65561 JYQ65561:JYS65561 KIM65561:KIO65561 KSI65561:KSK65561 LCE65561:LCG65561 LMA65561:LMC65561 LVW65561:LVY65561 MFS65561:MFU65561 MPO65561:MPQ65561 MZK65561:MZM65561 NJG65561:NJI65561 NTC65561:NTE65561 OCY65561:ODA65561 OMU65561:OMW65561 OWQ65561:OWS65561 PGM65561:PGO65561 PQI65561:PQK65561 QAE65561:QAG65561 QKA65561:QKC65561 QTW65561:QTY65561 RDS65561:RDU65561 RNO65561:RNQ65561 RXK65561:RXM65561 SHG65561:SHI65561 SRC65561:SRE65561 TAY65561:TBA65561 TKU65561:TKW65561 TUQ65561:TUS65561 UEM65561:UEO65561 UOI65561:UOK65561 UYE65561:UYG65561 VIA65561:VIC65561 VRW65561:VRY65561 WBS65561:WBU65561 WLO65561:WLQ65561 WVK65561:WVM65561 C131097:E131097 IY131097:JA131097 SU131097:SW131097 ACQ131097:ACS131097 AMM131097:AMO131097 AWI131097:AWK131097 BGE131097:BGG131097 BQA131097:BQC131097 BZW131097:BZY131097 CJS131097:CJU131097 CTO131097:CTQ131097 DDK131097:DDM131097 DNG131097:DNI131097 DXC131097:DXE131097 EGY131097:EHA131097 EQU131097:EQW131097 FAQ131097:FAS131097 FKM131097:FKO131097 FUI131097:FUK131097 GEE131097:GEG131097 GOA131097:GOC131097 GXW131097:GXY131097 HHS131097:HHU131097 HRO131097:HRQ131097 IBK131097:IBM131097 ILG131097:ILI131097 IVC131097:IVE131097 JEY131097:JFA131097 JOU131097:JOW131097 JYQ131097:JYS131097 KIM131097:KIO131097 KSI131097:KSK131097 LCE131097:LCG131097 LMA131097:LMC131097 LVW131097:LVY131097 MFS131097:MFU131097 MPO131097:MPQ131097 MZK131097:MZM131097 NJG131097:NJI131097 NTC131097:NTE131097 OCY131097:ODA131097 OMU131097:OMW131097 OWQ131097:OWS131097 PGM131097:PGO131097 PQI131097:PQK131097 QAE131097:QAG131097 QKA131097:QKC131097 QTW131097:QTY131097 RDS131097:RDU131097 RNO131097:RNQ131097 RXK131097:RXM131097 SHG131097:SHI131097 SRC131097:SRE131097 TAY131097:TBA131097 TKU131097:TKW131097 TUQ131097:TUS131097 UEM131097:UEO131097 UOI131097:UOK131097 UYE131097:UYG131097 VIA131097:VIC131097 VRW131097:VRY131097 WBS131097:WBU131097 WLO131097:WLQ131097 WVK131097:WVM131097 C196633:E196633 IY196633:JA196633 SU196633:SW196633 ACQ196633:ACS196633 AMM196633:AMO196633 AWI196633:AWK196633 BGE196633:BGG196633 BQA196633:BQC196633 BZW196633:BZY196633 CJS196633:CJU196633 CTO196633:CTQ196633 DDK196633:DDM196633 DNG196633:DNI196633 DXC196633:DXE196633 EGY196633:EHA196633 EQU196633:EQW196633 FAQ196633:FAS196633 FKM196633:FKO196633 FUI196633:FUK196633 GEE196633:GEG196633 GOA196633:GOC196633 GXW196633:GXY196633 HHS196633:HHU196633 HRO196633:HRQ196633 IBK196633:IBM196633 ILG196633:ILI196633 IVC196633:IVE196633 JEY196633:JFA196633 JOU196633:JOW196633 JYQ196633:JYS196633 KIM196633:KIO196633 KSI196633:KSK196633 LCE196633:LCG196633 LMA196633:LMC196633 LVW196633:LVY196633 MFS196633:MFU196633 MPO196633:MPQ196633 MZK196633:MZM196633 NJG196633:NJI196633 NTC196633:NTE196633 OCY196633:ODA196633 OMU196633:OMW196633 OWQ196633:OWS196633 PGM196633:PGO196633 PQI196633:PQK196633 QAE196633:QAG196633 QKA196633:QKC196633 QTW196633:QTY196633 RDS196633:RDU196633 RNO196633:RNQ196633 RXK196633:RXM196633 SHG196633:SHI196633 SRC196633:SRE196633 TAY196633:TBA196633 TKU196633:TKW196633 TUQ196633:TUS196633 UEM196633:UEO196633 UOI196633:UOK196633 UYE196633:UYG196633 VIA196633:VIC196633 VRW196633:VRY196633 WBS196633:WBU196633 WLO196633:WLQ196633 WVK196633:WVM196633 C262169:E262169 IY262169:JA262169 SU262169:SW262169 ACQ262169:ACS262169 AMM262169:AMO262169 AWI262169:AWK262169 BGE262169:BGG262169 BQA262169:BQC262169 BZW262169:BZY262169 CJS262169:CJU262169 CTO262169:CTQ262169 DDK262169:DDM262169 DNG262169:DNI262169 DXC262169:DXE262169 EGY262169:EHA262169 EQU262169:EQW262169 FAQ262169:FAS262169 FKM262169:FKO262169 FUI262169:FUK262169 GEE262169:GEG262169 GOA262169:GOC262169 GXW262169:GXY262169 HHS262169:HHU262169 HRO262169:HRQ262169 IBK262169:IBM262169 ILG262169:ILI262169 IVC262169:IVE262169 JEY262169:JFA262169 JOU262169:JOW262169 JYQ262169:JYS262169 KIM262169:KIO262169 KSI262169:KSK262169 LCE262169:LCG262169 LMA262169:LMC262169 LVW262169:LVY262169 MFS262169:MFU262169 MPO262169:MPQ262169 MZK262169:MZM262169 NJG262169:NJI262169 NTC262169:NTE262169 OCY262169:ODA262169 OMU262169:OMW262169 OWQ262169:OWS262169 PGM262169:PGO262169 PQI262169:PQK262169 QAE262169:QAG262169 QKA262169:QKC262169 QTW262169:QTY262169 RDS262169:RDU262169 RNO262169:RNQ262169 RXK262169:RXM262169 SHG262169:SHI262169 SRC262169:SRE262169 TAY262169:TBA262169 TKU262169:TKW262169 TUQ262169:TUS262169 UEM262169:UEO262169 UOI262169:UOK262169 UYE262169:UYG262169 VIA262169:VIC262169 VRW262169:VRY262169 WBS262169:WBU262169 WLO262169:WLQ262169 WVK262169:WVM262169 C327705:E327705 IY327705:JA327705 SU327705:SW327705 ACQ327705:ACS327705 AMM327705:AMO327705 AWI327705:AWK327705 BGE327705:BGG327705 BQA327705:BQC327705 BZW327705:BZY327705 CJS327705:CJU327705 CTO327705:CTQ327705 DDK327705:DDM327705 DNG327705:DNI327705 DXC327705:DXE327705 EGY327705:EHA327705 EQU327705:EQW327705 FAQ327705:FAS327705 FKM327705:FKO327705 FUI327705:FUK327705 GEE327705:GEG327705 GOA327705:GOC327705 GXW327705:GXY327705 HHS327705:HHU327705 HRO327705:HRQ327705 IBK327705:IBM327705 ILG327705:ILI327705 IVC327705:IVE327705 JEY327705:JFA327705 JOU327705:JOW327705 JYQ327705:JYS327705 KIM327705:KIO327705 KSI327705:KSK327705 LCE327705:LCG327705 LMA327705:LMC327705 LVW327705:LVY327705 MFS327705:MFU327705 MPO327705:MPQ327705 MZK327705:MZM327705 NJG327705:NJI327705 NTC327705:NTE327705 OCY327705:ODA327705 OMU327705:OMW327705 OWQ327705:OWS327705 PGM327705:PGO327705 PQI327705:PQK327705 QAE327705:QAG327705 QKA327705:QKC327705 QTW327705:QTY327705 RDS327705:RDU327705 RNO327705:RNQ327705 RXK327705:RXM327705 SHG327705:SHI327705 SRC327705:SRE327705 TAY327705:TBA327705 TKU327705:TKW327705 TUQ327705:TUS327705 UEM327705:UEO327705 UOI327705:UOK327705 UYE327705:UYG327705 VIA327705:VIC327705 VRW327705:VRY327705 WBS327705:WBU327705 WLO327705:WLQ327705 WVK327705:WVM327705 C393241:E393241 IY393241:JA393241 SU393241:SW393241 ACQ393241:ACS393241 AMM393241:AMO393241 AWI393241:AWK393241 BGE393241:BGG393241 BQA393241:BQC393241 BZW393241:BZY393241 CJS393241:CJU393241 CTO393241:CTQ393241 DDK393241:DDM393241 DNG393241:DNI393241 DXC393241:DXE393241 EGY393241:EHA393241 EQU393241:EQW393241 FAQ393241:FAS393241 FKM393241:FKO393241 FUI393241:FUK393241 GEE393241:GEG393241 GOA393241:GOC393241 GXW393241:GXY393241 HHS393241:HHU393241 HRO393241:HRQ393241 IBK393241:IBM393241 ILG393241:ILI393241 IVC393241:IVE393241 JEY393241:JFA393241 JOU393241:JOW393241 JYQ393241:JYS393241 KIM393241:KIO393241 KSI393241:KSK393241 LCE393241:LCG393241 LMA393241:LMC393241 LVW393241:LVY393241 MFS393241:MFU393241 MPO393241:MPQ393241 MZK393241:MZM393241 NJG393241:NJI393241 NTC393241:NTE393241 OCY393241:ODA393241 OMU393241:OMW393241 OWQ393241:OWS393241 PGM393241:PGO393241 PQI393241:PQK393241 QAE393241:QAG393241 QKA393241:QKC393241 QTW393241:QTY393241 RDS393241:RDU393241 RNO393241:RNQ393241 RXK393241:RXM393241 SHG393241:SHI393241 SRC393241:SRE393241 TAY393241:TBA393241 TKU393241:TKW393241 TUQ393241:TUS393241 UEM393241:UEO393241 UOI393241:UOK393241 UYE393241:UYG393241 VIA393241:VIC393241 VRW393241:VRY393241 WBS393241:WBU393241 WLO393241:WLQ393241 WVK393241:WVM393241 C458777:E458777 IY458777:JA458777 SU458777:SW458777 ACQ458777:ACS458777 AMM458777:AMO458777 AWI458777:AWK458777 BGE458777:BGG458777 BQA458777:BQC458777 BZW458777:BZY458777 CJS458777:CJU458777 CTO458777:CTQ458777 DDK458777:DDM458777 DNG458777:DNI458777 DXC458777:DXE458777 EGY458777:EHA458777 EQU458777:EQW458777 FAQ458777:FAS458777 FKM458777:FKO458777 FUI458777:FUK458777 GEE458777:GEG458777 GOA458777:GOC458777 GXW458777:GXY458777 HHS458777:HHU458777 HRO458777:HRQ458777 IBK458777:IBM458777 ILG458777:ILI458777 IVC458777:IVE458777 JEY458777:JFA458777 JOU458777:JOW458777 JYQ458777:JYS458777 KIM458777:KIO458777 KSI458777:KSK458777 LCE458777:LCG458777 LMA458777:LMC458777 LVW458777:LVY458777 MFS458777:MFU458777 MPO458777:MPQ458777 MZK458777:MZM458777 NJG458777:NJI458777 NTC458777:NTE458777 OCY458777:ODA458777 OMU458777:OMW458777 OWQ458777:OWS458777 PGM458777:PGO458777 PQI458777:PQK458777 QAE458777:QAG458777 QKA458777:QKC458777 QTW458777:QTY458777 RDS458777:RDU458777 RNO458777:RNQ458777 RXK458777:RXM458777 SHG458777:SHI458777 SRC458777:SRE458777 TAY458777:TBA458777 TKU458777:TKW458777 TUQ458777:TUS458777 UEM458777:UEO458777 UOI458777:UOK458777 UYE458777:UYG458777 VIA458777:VIC458777 VRW458777:VRY458777 WBS458777:WBU458777 WLO458777:WLQ458777 WVK458777:WVM458777 C524313:E524313 IY524313:JA524313 SU524313:SW524313 ACQ524313:ACS524313 AMM524313:AMO524313 AWI524313:AWK524313 BGE524313:BGG524313 BQA524313:BQC524313 BZW524313:BZY524313 CJS524313:CJU524313 CTO524313:CTQ524313 DDK524313:DDM524313 DNG524313:DNI524313 DXC524313:DXE524313 EGY524313:EHA524313 EQU524313:EQW524313 FAQ524313:FAS524313 FKM524313:FKO524313 FUI524313:FUK524313 GEE524313:GEG524313 GOA524313:GOC524313 GXW524313:GXY524313 HHS524313:HHU524313 HRO524313:HRQ524313 IBK524313:IBM524313 ILG524313:ILI524313 IVC524313:IVE524313 JEY524313:JFA524313 JOU524313:JOW524313 JYQ524313:JYS524313 KIM524313:KIO524313 KSI524313:KSK524313 LCE524313:LCG524313 LMA524313:LMC524313 LVW524313:LVY524313 MFS524313:MFU524313 MPO524313:MPQ524313 MZK524313:MZM524313 NJG524313:NJI524313 NTC524313:NTE524313 OCY524313:ODA524313 OMU524313:OMW524313 OWQ524313:OWS524313 PGM524313:PGO524313 PQI524313:PQK524313 QAE524313:QAG524313 QKA524313:QKC524313 QTW524313:QTY524313 RDS524313:RDU524313 RNO524313:RNQ524313 RXK524313:RXM524313 SHG524313:SHI524313 SRC524313:SRE524313 TAY524313:TBA524313 TKU524313:TKW524313 TUQ524313:TUS524313 UEM524313:UEO524313 UOI524313:UOK524313 UYE524313:UYG524313 VIA524313:VIC524313 VRW524313:VRY524313 WBS524313:WBU524313 WLO524313:WLQ524313 WVK524313:WVM524313 C589849:E589849 IY589849:JA589849 SU589849:SW589849 ACQ589849:ACS589849 AMM589849:AMO589849 AWI589849:AWK589849 BGE589849:BGG589849 BQA589849:BQC589849 BZW589849:BZY589849 CJS589849:CJU589849 CTO589849:CTQ589849 DDK589849:DDM589849 DNG589849:DNI589849 DXC589849:DXE589849 EGY589849:EHA589849 EQU589849:EQW589849 FAQ589849:FAS589849 FKM589849:FKO589849 FUI589849:FUK589849 GEE589849:GEG589849 GOA589849:GOC589849 GXW589849:GXY589849 HHS589849:HHU589849 HRO589849:HRQ589849 IBK589849:IBM589849 ILG589849:ILI589849 IVC589849:IVE589849 JEY589849:JFA589849 JOU589849:JOW589849 JYQ589849:JYS589849 KIM589849:KIO589849 KSI589849:KSK589849 LCE589849:LCG589849 LMA589849:LMC589849 LVW589849:LVY589849 MFS589849:MFU589849 MPO589849:MPQ589849 MZK589849:MZM589849 NJG589849:NJI589849 NTC589849:NTE589849 OCY589849:ODA589849 OMU589849:OMW589849 OWQ589849:OWS589849 PGM589849:PGO589849 PQI589849:PQK589849 QAE589849:QAG589849 QKA589849:QKC589849 QTW589849:QTY589849 RDS589849:RDU589849 RNO589849:RNQ589849 RXK589849:RXM589849 SHG589849:SHI589849 SRC589849:SRE589849 TAY589849:TBA589849 TKU589849:TKW589849 TUQ589849:TUS589849 UEM589849:UEO589849 UOI589849:UOK589849 UYE589849:UYG589849 VIA589849:VIC589849 VRW589849:VRY589849 WBS589849:WBU589849 WLO589849:WLQ589849 WVK589849:WVM589849 C655385:E655385 IY655385:JA655385 SU655385:SW655385 ACQ655385:ACS655385 AMM655385:AMO655385 AWI655385:AWK655385 BGE655385:BGG655385 BQA655385:BQC655385 BZW655385:BZY655385 CJS655385:CJU655385 CTO655385:CTQ655385 DDK655385:DDM655385 DNG655385:DNI655385 DXC655385:DXE655385 EGY655385:EHA655385 EQU655385:EQW655385 FAQ655385:FAS655385 FKM655385:FKO655385 FUI655385:FUK655385 GEE655385:GEG655385 GOA655385:GOC655385 GXW655385:GXY655385 HHS655385:HHU655385 HRO655385:HRQ655385 IBK655385:IBM655385 ILG655385:ILI655385 IVC655385:IVE655385 JEY655385:JFA655385 JOU655385:JOW655385 JYQ655385:JYS655385 KIM655385:KIO655385 KSI655385:KSK655385 LCE655385:LCG655385 LMA655385:LMC655385 LVW655385:LVY655385 MFS655385:MFU655385 MPO655385:MPQ655385 MZK655385:MZM655385 NJG655385:NJI655385 NTC655385:NTE655385 OCY655385:ODA655385 OMU655385:OMW655385 OWQ655385:OWS655385 PGM655385:PGO655385 PQI655385:PQK655385 QAE655385:QAG655385 QKA655385:QKC655385 QTW655385:QTY655385 RDS655385:RDU655385 RNO655385:RNQ655385 RXK655385:RXM655385 SHG655385:SHI655385 SRC655385:SRE655385 TAY655385:TBA655385 TKU655385:TKW655385 TUQ655385:TUS655385 UEM655385:UEO655385 UOI655385:UOK655385 UYE655385:UYG655385 VIA655385:VIC655385 VRW655385:VRY655385 WBS655385:WBU655385 WLO655385:WLQ655385 WVK655385:WVM655385 C720921:E720921 IY720921:JA720921 SU720921:SW720921 ACQ720921:ACS720921 AMM720921:AMO720921 AWI720921:AWK720921 BGE720921:BGG720921 BQA720921:BQC720921 BZW720921:BZY720921 CJS720921:CJU720921 CTO720921:CTQ720921 DDK720921:DDM720921 DNG720921:DNI720921 DXC720921:DXE720921 EGY720921:EHA720921 EQU720921:EQW720921 FAQ720921:FAS720921 FKM720921:FKO720921 FUI720921:FUK720921 GEE720921:GEG720921 GOA720921:GOC720921 GXW720921:GXY720921 HHS720921:HHU720921 HRO720921:HRQ720921 IBK720921:IBM720921 ILG720921:ILI720921 IVC720921:IVE720921 JEY720921:JFA720921 JOU720921:JOW720921 JYQ720921:JYS720921 KIM720921:KIO720921 KSI720921:KSK720921 LCE720921:LCG720921 LMA720921:LMC720921 LVW720921:LVY720921 MFS720921:MFU720921 MPO720921:MPQ720921 MZK720921:MZM720921 NJG720921:NJI720921 NTC720921:NTE720921 OCY720921:ODA720921 OMU720921:OMW720921 OWQ720921:OWS720921 PGM720921:PGO720921 PQI720921:PQK720921 QAE720921:QAG720921 QKA720921:QKC720921 QTW720921:QTY720921 RDS720921:RDU720921 RNO720921:RNQ720921 RXK720921:RXM720921 SHG720921:SHI720921 SRC720921:SRE720921 TAY720921:TBA720921 TKU720921:TKW720921 TUQ720921:TUS720921 UEM720921:UEO720921 UOI720921:UOK720921 UYE720921:UYG720921 VIA720921:VIC720921 VRW720921:VRY720921 WBS720921:WBU720921 WLO720921:WLQ720921 WVK720921:WVM720921 C786457:E786457 IY786457:JA786457 SU786457:SW786457 ACQ786457:ACS786457 AMM786457:AMO786457 AWI786457:AWK786457 BGE786457:BGG786457 BQA786457:BQC786457 BZW786457:BZY786457 CJS786457:CJU786457 CTO786457:CTQ786457 DDK786457:DDM786457 DNG786457:DNI786457 DXC786457:DXE786457 EGY786457:EHA786457 EQU786457:EQW786457 FAQ786457:FAS786457 FKM786457:FKO786457 FUI786457:FUK786457 GEE786457:GEG786457 GOA786457:GOC786457 GXW786457:GXY786457 HHS786457:HHU786457 HRO786457:HRQ786457 IBK786457:IBM786457 ILG786457:ILI786457 IVC786457:IVE786457 JEY786457:JFA786457 JOU786457:JOW786457 JYQ786457:JYS786457 KIM786457:KIO786457 KSI786457:KSK786457 LCE786457:LCG786457 LMA786457:LMC786457 LVW786457:LVY786457 MFS786457:MFU786457 MPO786457:MPQ786457 MZK786457:MZM786457 NJG786457:NJI786457 NTC786457:NTE786457 OCY786457:ODA786457 OMU786457:OMW786457 OWQ786457:OWS786457 PGM786457:PGO786457 PQI786457:PQK786457 QAE786457:QAG786457 QKA786457:QKC786457 QTW786457:QTY786457 RDS786457:RDU786457 RNO786457:RNQ786457 RXK786457:RXM786457 SHG786457:SHI786457 SRC786457:SRE786457 TAY786457:TBA786457 TKU786457:TKW786457 TUQ786457:TUS786457 UEM786457:UEO786457 UOI786457:UOK786457 UYE786457:UYG786457 VIA786457:VIC786457 VRW786457:VRY786457 WBS786457:WBU786457 WLO786457:WLQ786457 WVK786457:WVM786457 C851993:E851993 IY851993:JA851993 SU851993:SW851993 ACQ851993:ACS851993 AMM851993:AMO851993 AWI851993:AWK851993 BGE851993:BGG851993 BQA851993:BQC851993 BZW851993:BZY851993 CJS851993:CJU851993 CTO851993:CTQ851993 DDK851993:DDM851993 DNG851993:DNI851993 DXC851993:DXE851993 EGY851993:EHA851993 EQU851993:EQW851993 FAQ851993:FAS851993 FKM851993:FKO851993 FUI851993:FUK851993 GEE851993:GEG851993 GOA851993:GOC851993 GXW851993:GXY851993 HHS851993:HHU851993 HRO851993:HRQ851993 IBK851993:IBM851993 ILG851993:ILI851993 IVC851993:IVE851993 JEY851993:JFA851993 JOU851993:JOW851993 JYQ851993:JYS851993 KIM851993:KIO851993 KSI851993:KSK851993 LCE851993:LCG851993 LMA851993:LMC851993 LVW851993:LVY851993 MFS851993:MFU851993 MPO851993:MPQ851993 MZK851993:MZM851993 NJG851993:NJI851993 NTC851993:NTE851993 OCY851993:ODA851993 OMU851993:OMW851993 OWQ851993:OWS851993 PGM851993:PGO851993 PQI851993:PQK851993 QAE851993:QAG851993 QKA851993:QKC851993 QTW851993:QTY851993 RDS851993:RDU851993 RNO851993:RNQ851993 RXK851993:RXM851993 SHG851993:SHI851993 SRC851993:SRE851993 TAY851993:TBA851993 TKU851993:TKW851993 TUQ851993:TUS851993 UEM851993:UEO851993 UOI851993:UOK851993 UYE851993:UYG851993 VIA851993:VIC851993 VRW851993:VRY851993 WBS851993:WBU851993 WLO851993:WLQ851993 WVK851993:WVM851993 C917529:E917529 IY917529:JA917529 SU917529:SW917529 ACQ917529:ACS917529 AMM917529:AMO917529 AWI917529:AWK917529 BGE917529:BGG917529 BQA917529:BQC917529 BZW917529:BZY917529 CJS917529:CJU917529 CTO917529:CTQ917529 DDK917529:DDM917529 DNG917529:DNI917529 DXC917529:DXE917529 EGY917529:EHA917529 EQU917529:EQW917529 FAQ917529:FAS917529 FKM917529:FKO917529 FUI917529:FUK917529 GEE917529:GEG917529 GOA917529:GOC917529 GXW917529:GXY917529 HHS917529:HHU917529 HRO917529:HRQ917529 IBK917529:IBM917529 ILG917529:ILI917529 IVC917529:IVE917529 JEY917529:JFA917529 JOU917529:JOW917529 JYQ917529:JYS917529 KIM917529:KIO917529 KSI917529:KSK917529 LCE917529:LCG917529 LMA917529:LMC917529 LVW917529:LVY917529 MFS917529:MFU917529 MPO917529:MPQ917529 MZK917529:MZM917529 NJG917529:NJI917529 NTC917529:NTE917529 OCY917529:ODA917529 OMU917529:OMW917529 OWQ917529:OWS917529 PGM917529:PGO917529 PQI917529:PQK917529 QAE917529:QAG917529 QKA917529:QKC917529 QTW917529:QTY917529 RDS917529:RDU917529 RNO917529:RNQ917529 RXK917529:RXM917529 SHG917529:SHI917529 SRC917529:SRE917529 TAY917529:TBA917529 TKU917529:TKW917529 TUQ917529:TUS917529 UEM917529:UEO917529 UOI917529:UOK917529 UYE917529:UYG917529 VIA917529:VIC917529 VRW917529:VRY917529 WBS917529:WBU917529 WLO917529:WLQ917529 WVK917529:WVM917529 C983065:E983065 IY983065:JA983065 SU983065:SW983065 ACQ983065:ACS983065 AMM983065:AMO983065 AWI983065:AWK983065 BGE983065:BGG983065 BQA983065:BQC983065 BZW983065:BZY983065 CJS983065:CJU983065 CTO983065:CTQ983065 DDK983065:DDM983065 DNG983065:DNI983065 DXC983065:DXE983065 EGY983065:EHA983065 EQU983065:EQW983065 FAQ983065:FAS983065 FKM983065:FKO983065 FUI983065:FUK983065 GEE983065:GEG983065 GOA983065:GOC983065 GXW983065:GXY983065 HHS983065:HHU983065 HRO983065:HRQ983065 IBK983065:IBM983065 ILG983065:ILI983065 IVC983065:IVE983065 JEY983065:JFA983065 JOU983065:JOW983065 JYQ983065:JYS983065 KIM983065:KIO983065 KSI983065:KSK983065 LCE983065:LCG983065 LMA983065:LMC983065 LVW983065:LVY983065 MFS983065:MFU983065 MPO983065:MPQ983065 MZK983065:MZM983065 NJG983065:NJI983065 NTC983065:NTE983065 OCY983065:ODA983065 OMU983065:OMW983065 OWQ983065:OWS983065 PGM983065:PGO983065 PQI983065:PQK983065 QAE983065:QAG983065 QKA983065:QKC983065 QTW983065:QTY983065 RDS983065:RDU983065 RNO983065:RNQ983065 RXK983065:RXM983065 SHG983065:SHI983065 SRC983065:SRE983065 TAY983065:TBA983065 TKU983065:TKW983065 TUQ983065:TUS983065 UEM983065:UEO983065 UOI983065:UOK983065 UYE983065:UYG983065 VIA983065:VIC983065 VRW983065:VRY983065 WBS983065:WBU983065 WLO983065:WLQ983065 WVK983065:WVM983065" xr:uid="{00000000-0002-0000-0D00-00000D000000}">
      <formula1>AND(R23="SI")=TRUE</formula1>
    </dataValidation>
    <dataValidation type="custom" allowBlank="1" showInputMessage="1" showErrorMessage="1" sqref="P21:Q21 JL21:JM21 TH21:TI21 ADD21:ADE21 AMZ21:ANA21 AWV21:AWW21 BGR21:BGS21 BQN21:BQO21 CAJ21:CAK21 CKF21:CKG21 CUB21:CUC21 DDX21:DDY21 DNT21:DNU21 DXP21:DXQ21 EHL21:EHM21 ERH21:ERI21 FBD21:FBE21 FKZ21:FLA21 FUV21:FUW21 GER21:GES21 GON21:GOO21 GYJ21:GYK21 HIF21:HIG21 HSB21:HSC21 IBX21:IBY21 ILT21:ILU21 IVP21:IVQ21 JFL21:JFM21 JPH21:JPI21 JZD21:JZE21 KIZ21:KJA21 KSV21:KSW21 LCR21:LCS21 LMN21:LMO21 LWJ21:LWK21 MGF21:MGG21 MQB21:MQC21 MZX21:MZY21 NJT21:NJU21 NTP21:NTQ21 ODL21:ODM21 ONH21:ONI21 OXD21:OXE21 PGZ21:PHA21 PQV21:PQW21 QAR21:QAS21 QKN21:QKO21 QUJ21:QUK21 REF21:REG21 ROB21:ROC21 RXX21:RXY21 SHT21:SHU21 SRP21:SRQ21 TBL21:TBM21 TLH21:TLI21 TVD21:TVE21 UEZ21:UFA21 UOV21:UOW21 UYR21:UYS21 VIN21:VIO21 VSJ21:VSK21 WCF21:WCG21 WMB21:WMC21 WVX21:WVY21 P65557:Q65557 JL65557:JM65557 TH65557:TI65557 ADD65557:ADE65557 AMZ65557:ANA65557 AWV65557:AWW65557 BGR65557:BGS65557 BQN65557:BQO65557 CAJ65557:CAK65557 CKF65557:CKG65557 CUB65557:CUC65557 DDX65557:DDY65557 DNT65557:DNU65557 DXP65557:DXQ65557 EHL65557:EHM65557 ERH65557:ERI65557 FBD65557:FBE65557 FKZ65557:FLA65557 FUV65557:FUW65557 GER65557:GES65557 GON65557:GOO65557 GYJ65557:GYK65557 HIF65557:HIG65557 HSB65557:HSC65557 IBX65557:IBY65557 ILT65557:ILU65557 IVP65557:IVQ65557 JFL65557:JFM65557 JPH65557:JPI65557 JZD65557:JZE65557 KIZ65557:KJA65557 KSV65557:KSW65557 LCR65557:LCS65557 LMN65557:LMO65557 LWJ65557:LWK65557 MGF65557:MGG65557 MQB65557:MQC65557 MZX65557:MZY65557 NJT65557:NJU65557 NTP65557:NTQ65557 ODL65557:ODM65557 ONH65557:ONI65557 OXD65557:OXE65557 PGZ65557:PHA65557 PQV65557:PQW65557 QAR65557:QAS65557 QKN65557:QKO65557 QUJ65557:QUK65557 REF65557:REG65557 ROB65557:ROC65557 RXX65557:RXY65557 SHT65557:SHU65557 SRP65557:SRQ65557 TBL65557:TBM65557 TLH65557:TLI65557 TVD65557:TVE65557 UEZ65557:UFA65557 UOV65557:UOW65557 UYR65557:UYS65557 VIN65557:VIO65557 VSJ65557:VSK65557 WCF65557:WCG65557 WMB65557:WMC65557 WVX65557:WVY65557 P131093:Q131093 JL131093:JM131093 TH131093:TI131093 ADD131093:ADE131093 AMZ131093:ANA131093 AWV131093:AWW131093 BGR131093:BGS131093 BQN131093:BQO131093 CAJ131093:CAK131093 CKF131093:CKG131093 CUB131093:CUC131093 DDX131093:DDY131093 DNT131093:DNU131093 DXP131093:DXQ131093 EHL131093:EHM131093 ERH131093:ERI131093 FBD131093:FBE131093 FKZ131093:FLA131093 FUV131093:FUW131093 GER131093:GES131093 GON131093:GOO131093 GYJ131093:GYK131093 HIF131093:HIG131093 HSB131093:HSC131093 IBX131093:IBY131093 ILT131093:ILU131093 IVP131093:IVQ131093 JFL131093:JFM131093 JPH131093:JPI131093 JZD131093:JZE131093 KIZ131093:KJA131093 KSV131093:KSW131093 LCR131093:LCS131093 LMN131093:LMO131093 LWJ131093:LWK131093 MGF131093:MGG131093 MQB131093:MQC131093 MZX131093:MZY131093 NJT131093:NJU131093 NTP131093:NTQ131093 ODL131093:ODM131093 ONH131093:ONI131093 OXD131093:OXE131093 PGZ131093:PHA131093 PQV131093:PQW131093 QAR131093:QAS131093 QKN131093:QKO131093 QUJ131093:QUK131093 REF131093:REG131093 ROB131093:ROC131093 RXX131093:RXY131093 SHT131093:SHU131093 SRP131093:SRQ131093 TBL131093:TBM131093 TLH131093:TLI131093 TVD131093:TVE131093 UEZ131093:UFA131093 UOV131093:UOW131093 UYR131093:UYS131093 VIN131093:VIO131093 VSJ131093:VSK131093 WCF131093:WCG131093 WMB131093:WMC131093 WVX131093:WVY131093 P196629:Q196629 JL196629:JM196629 TH196629:TI196629 ADD196629:ADE196629 AMZ196629:ANA196629 AWV196629:AWW196629 BGR196629:BGS196629 BQN196629:BQO196629 CAJ196629:CAK196629 CKF196629:CKG196629 CUB196629:CUC196629 DDX196629:DDY196629 DNT196629:DNU196629 DXP196629:DXQ196629 EHL196629:EHM196629 ERH196629:ERI196629 FBD196629:FBE196629 FKZ196629:FLA196629 FUV196629:FUW196629 GER196629:GES196629 GON196629:GOO196629 GYJ196629:GYK196629 HIF196629:HIG196629 HSB196629:HSC196629 IBX196629:IBY196629 ILT196629:ILU196629 IVP196629:IVQ196629 JFL196629:JFM196629 JPH196629:JPI196629 JZD196629:JZE196629 KIZ196629:KJA196629 KSV196629:KSW196629 LCR196629:LCS196629 LMN196629:LMO196629 LWJ196629:LWK196629 MGF196629:MGG196629 MQB196629:MQC196629 MZX196629:MZY196629 NJT196629:NJU196629 NTP196629:NTQ196629 ODL196629:ODM196629 ONH196629:ONI196629 OXD196629:OXE196629 PGZ196629:PHA196629 PQV196629:PQW196629 QAR196629:QAS196629 QKN196629:QKO196629 QUJ196629:QUK196629 REF196629:REG196629 ROB196629:ROC196629 RXX196629:RXY196629 SHT196629:SHU196629 SRP196629:SRQ196629 TBL196629:TBM196629 TLH196629:TLI196629 TVD196629:TVE196629 UEZ196629:UFA196629 UOV196629:UOW196629 UYR196629:UYS196629 VIN196629:VIO196629 VSJ196629:VSK196629 WCF196629:WCG196629 WMB196629:WMC196629 WVX196629:WVY196629 P262165:Q262165 JL262165:JM262165 TH262165:TI262165 ADD262165:ADE262165 AMZ262165:ANA262165 AWV262165:AWW262165 BGR262165:BGS262165 BQN262165:BQO262165 CAJ262165:CAK262165 CKF262165:CKG262165 CUB262165:CUC262165 DDX262165:DDY262165 DNT262165:DNU262165 DXP262165:DXQ262165 EHL262165:EHM262165 ERH262165:ERI262165 FBD262165:FBE262165 FKZ262165:FLA262165 FUV262165:FUW262165 GER262165:GES262165 GON262165:GOO262165 GYJ262165:GYK262165 HIF262165:HIG262165 HSB262165:HSC262165 IBX262165:IBY262165 ILT262165:ILU262165 IVP262165:IVQ262165 JFL262165:JFM262165 JPH262165:JPI262165 JZD262165:JZE262165 KIZ262165:KJA262165 KSV262165:KSW262165 LCR262165:LCS262165 LMN262165:LMO262165 LWJ262165:LWK262165 MGF262165:MGG262165 MQB262165:MQC262165 MZX262165:MZY262165 NJT262165:NJU262165 NTP262165:NTQ262165 ODL262165:ODM262165 ONH262165:ONI262165 OXD262165:OXE262165 PGZ262165:PHA262165 PQV262165:PQW262165 QAR262165:QAS262165 QKN262165:QKO262165 QUJ262165:QUK262165 REF262165:REG262165 ROB262165:ROC262165 RXX262165:RXY262165 SHT262165:SHU262165 SRP262165:SRQ262165 TBL262165:TBM262165 TLH262165:TLI262165 TVD262165:TVE262165 UEZ262165:UFA262165 UOV262165:UOW262165 UYR262165:UYS262165 VIN262165:VIO262165 VSJ262165:VSK262165 WCF262165:WCG262165 WMB262165:WMC262165 WVX262165:WVY262165 P327701:Q327701 JL327701:JM327701 TH327701:TI327701 ADD327701:ADE327701 AMZ327701:ANA327701 AWV327701:AWW327701 BGR327701:BGS327701 BQN327701:BQO327701 CAJ327701:CAK327701 CKF327701:CKG327701 CUB327701:CUC327701 DDX327701:DDY327701 DNT327701:DNU327701 DXP327701:DXQ327701 EHL327701:EHM327701 ERH327701:ERI327701 FBD327701:FBE327701 FKZ327701:FLA327701 FUV327701:FUW327701 GER327701:GES327701 GON327701:GOO327701 GYJ327701:GYK327701 HIF327701:HIG327701 HSB327701:HSC327701 IBX327701:IBY327701 ILT327701:ILU327701 IVP327701:IVQ327701 JFL327701:JFM327701 JPH327701:JPI327701 JZD327701:JZE327701 KIZ327701:KJA327701 KSV327701:KSW327701 LCR327701:LCS327701 LMN327701:LMO327701 LWJ327701:LWK327701 MGF327701:MGG327701 MQB327701:MQC327701 MZX327701:MZY327701 NJT327701:NJU327701 NTP327701:NTQ327701 ODL327701:ODM327701 ONH327701:ONI327701 OXD327701:OXE327701 PGZ327701:PHA327701 PQV327701:PQW327701 QAR327701:QAS327701 QKN327701:QKO327701 QUJ327701:QUK327701 REF327701:REG327701 ROB327701:ROC327701 RXX327701:RXY327701 SHT327701:SHU327701 SRP327701:SRQ327701 TBL327701:TBM327701 TLH327701:TLI327701 TVD327701:TVE327701 UEZ327701:UFA327701 UOV327701:UOW327701 UYR327701:UYS327701 VIN327701:VIO327701 VSJ327701:VSK327701 WCF327701:WCG327701 WMB327701:WMC327701 WVX327701:WVY327701 P393237:Q393237 JL393237:JM393237 TH393237:TI393237 ADD393237:ADE393237 AMZ393237:ANA393237 AWV393237:AWW393237 BGR393237:BGS393237 BQN393237:BQO393237 CAJ393237:CAK393237 CKF393237:CKG393237 CUB393237:CUC393237 DDX393237:DDY393237 DNT393237:DNU393237 DXP393237:DXQ393237 EHL393237:EHM393237 ERH393237:ERI393237 FBD393237:FBE393237 FKZ393237:FLA393237 FUV393237:FUW393237 GER393237:GES393237 GON393237:GOO393237 GYJ393237:GYK393237 HIF393237:HIG393237 HSB393237:HSC393237 IBX393237:IBY393237 ILT393237:ILU393237 IVP393237:IVQ393237 JFL393237:JFM393237 JPH393237:JPI393237 JZD393237:JZE393237 KIZ393237:KJA393237 KSV393237:KSW393237 LCR393237:LCS393237 LMN393237:LMO393237 LWJ393237:LWK393237 MGF393237:MGG393237 MQB393237:MQC393237 MZX393237:MZY393237 NJT393237:NJU393237 NTP393237:NTQ393237 ODL393237:ODM393237 ONH393237:ONI393237 OXD393237:OXE393237 PGZ393237:PHA393237 PQV393237:PQW393237 QAR393237:QAS393237 QKN393237:QKO393237 QUJ393237:QUK393237 REF393237:REG393237 ROB393237:ROC393237 RXX393237:RXY393237 SHT393237:SHU393237 SRP393237:SRQ393237 TBL393237:TBM393237 TLH393237:TLI393237 TVD393237:TVE393237 UEZ393237:UFA393237 UOV393237:UOW393237 UYR393237:UYS393237 VIN393237:VIO393237 VSJ393237:VSK393237 WCF393237:WCG393237 WMB393237:WMC393237 WVX393237:WVY393237 P458773:Q458773 JL458773:JM458773 TH458773:TI458773 ADD458773:ADE458773 AMZ458773:ANA458773 AWV458773:AWW458773 BGR458773:BGS458773 BQN458773:BQO458773 CAJ458773:CAK458773 CKF458773:CKG458773 CUB458773:CUC458773 DDX458773:DDY458773 DNT458773:DNU458773 DXP458773:DXQ458773 EHL458773:EHM458773 ERH458773:ERI458773 FBD458773:FBE458773 FKZ458773:FLA458773 FUV458773:FUW458773 GER458773:GES458773 GON458773:GOO458773 GYJ458773:GYK458773 HIF458773:HIG458773 HSB458773:HSC458773 IBX458773:IBY458773 ILT458773:ILU458773 IVP458773:IVQ458773 JFL458773:JFM458773 JPH458773:JPI458773 JZD458773:JZE458773 KIZ458773:KJA458773 KSV458773:KSW458773 LCR458773:LCS458773 LMN458773:LMO458773 LWJ458773:LWK458773 MGF458773:MGG458773 MQB458773:MQC458773 MZX458773:MZY458773 NJT458773:NJU458773 NTP458773:NTQ458773 ODL458773:ODM458773 ONH458773:ONI458773 OXD458773:OXE458773 PGZ458773:PHA458773 PQV458773:PQW458773 QAR458773:QAS458773 QKN458773:QKO458773 QUJ458773:QUK458773 REF458773:REG458773 ROB458773:ROC458773 RXX458773:RXY458773 SHT458773:SHU458773 SRP458773:SRQ458773 TBL458773:TBM458773 TLH458773:TLI458773 TVD458773:TVE458773 UEZ458773:UFA458773 UOV458773:UOW458773 UYR458773:UYS458773 VIN458773:VIO458773 VSJ458773:VSK458773 WCF458773:WCG458773 WMB458773:WMC458773 WVX458773:WVY458773 P524309:Q524309 JL524309:JM524309 TH524309:TI524309 ADD524309:ADE524309 AMZ524309:ANA524309 AWV524309:AWW524309 BGR524309:BGS524309 BQN524309:BQO524309 CAJ524309:CAK524309 CKF524309:CKG524309 CUB524309:CUC524309 DDX524309:DDY524309 DNT524309:DNU524309 DXP524309:DXQ524309 EHL524309:EHM524309 ERH524309:ERI524309 FBD524309:FBE524309 FKZ524309:FLA524309 FUV524309:FUW524309 GER524309:GES524309 GON524309:GOO524309 GYJ524309:GYK524309 HIF524309:HIG524309 HSB524309:HSC524309 IBX524309:IBY524309 ILT524309:ILU524309 IVP524309:IVQ524309 JFL524309:JFM524309 JPH524309:JPI524309 JZD524309:JZE524309 KIZ524309:KJA524309 KSV524309:KSW524309 LCR524309:LCS524309 LMN524309:LMO524309 LWJ524309:LWK524309 MGF524309:MGG524309 MQB524309:MQC524309 MZX524309:MZY524309 NJT524309:NJU524309 NTP524309:NTQ524309 ODL524309:ODM524309 ONH524309:ONI524309 OXD524309:OXE524309 PGZ524309:PHA524309 PQV524309:PQW524309 QAR524309:QAS524309 QKN524309:QKO524309 QUJ524309:QUK524309 REF524309:REG524309 ROB524309:ROC524309 RXX524309:RXY524309 SHT524309:SHU524309 SRP524309:SRQ524309 TBL524309:TBM524309 TLH524309:TLI524309 TVD524309:TVE524309 UEZ524309:UFA524309 UOV524309:UOW524309 UYR524309:UYS524309 VIN524309:VIO524309 VSJ524309:VSK524309 WCF524309:WCG524309 WMB524309:WMC524309 WVX524309:WVY524309 P589845:Q589845 JL589845:JM589845 TH589845:TI589845 ADD589845:ADE589845 AMZ589845:ANA589845 AWV589845:AWW589845 BGR589845:BGS589845 BQN589845:BQO589845 CAJ589845:CAK589845 CKF589845:CKG589845 CUB589845:CUC589845 DDX589845:DDY589845 DNT589845:DNU589845 DXP589845:DXQ589845 EHL589845:EHM589845 ERH589845:ERI589845 FBD589845:FBE589845 FKZ589845:FLA589845 FUV589845:FUW589845 GER589845:GES589845 GON589845:GOO589845 GYJ589845:GYK589845 HIF589845:HIG589845 HSB589845:HSC589845 IBX589845:IBY589845 ILT589845:ILU589845 IVP589845:IVQ589845 JFL589845:JFM589845 JPH589845:JPI589845 JZD589845:JZE589845 KIZ589845:KJA589845 KSV589845:KSW589845 LCR589845:LCS589845 LMN589845:LMO589845 LWJ589845:LWK589845 MGF589845:MGG589845 MQB589845:MQC589845 MZX589845:MZY589845 NJT589845:NJU589845 NTP589845:NTQ589845 ODL589845:ODM589845 ONH589845:ONI589845 OXD589845:OXE589845 PGZ589845:PHA589845 PQV589845:PQW589845 QAR589845:QAS589845 QKN589845:QKO589845 QUJ589845:QUK589845 REF589845:REG589845 ROB589845:ROC589845 RXX589845:RXY589845 SHT589845:SHU589845 SRP589845:SRQ589845 TBL589845:TBM589845 TLH589845:TLI589845 TVD589845:TVE589845 UEZ589845:UFA589845 UOV589845:UOW589845 UYR589845:UYS589845 VIN589845:VIO589845 VSJ589845:VSK589845 WCF589845:WCG589845 WMB589845:WMC589845 WVX589845:WVY589845 P655381:Q655381 JL655381:JM655381 TH655381:TI655381 ADD655381:ADE655381 AMZ655381:ANA655381 AWV655381:AWW655381 BGR655381:BGS655381 BQN655381:BQO655381 CAJ655381:CAK655381 CKF655381:CKG655381 CUB655381:CUC655381 DDX655381:DDY655381 DNT655381:DNU655381 DXP655381:DXQ655381 EHL655381:EHM655381 ERH655381:ERI655381 FBD655381:FBE655381 FKZ655381:FLA655381 FUV655381:FUW655381 GER655381:GES655381 GON655381:GOO655381 GYJ655381:GYK655381 HIF655381:HIG655381 HSB655381:HSC655381 IBX655381:IBY655381 ILT655381:ILU655381 IVP655381:IVQ655381 JFL655381:JFM655381 JPH655381:JPI655381 JZD655381:JZE655381 KIZ655381:KJA655381 KSV655381:KSW655381 LCR655381:LCS655381 LMN655381:LMO655381 LWJ655381:LWK655381 MGF655381:MGG655381 MQB655381:MQC655381 MZX655381:MZY655381 NJT655381:NJU655381 NTP655381:NTQ655381 ODL655381:ODM655381 ONH655381:ONI655381 OXD655381:OXE655381 PGZ655381:PHA655381 PQV655381:PQW655381 QAR655381:QAS655381 QKN655381:QKO655381 QUJ655381:QUK655381 REF655381:REG655381 ROB655381:ROC655381 RXX655381:RXY655381 SHT655381:SHU655381 SRP655381:SRQ655381 TBL655381:TBM655381 TLH655381:TLI655381 TVD655381:TVE655381 UEZ655381:UFA655381 UOV655381:UOW655381 UYR655381:UYS655381 VIN655381:VIO655381 VSJ655381:VSK655381 WCF655381:WCG655381 WMB655381:WMC655381 WVX655381:WVY655381 P720917:Q720917 JL720917:JM720917 TH720917:TI720917 ADD720917:ADE720917 AMZ720917:ANA720917 AWV720917:AWW720917 BGR720917:BGS720917 BQN720917:BQO720917 CAJ720917:CAK720917 CKF720917:CKG720917 CUB720917:CUC720917 DDX720917:DDY720917 DNT720917:DNU720917 DXP720917:DXQ720917 EHL720917:EHM720917 ERH720917:ERI720917 FBD720917:FBE720917 FKZ720917:FLA720917 FUV720917:FUW720917 GER720917:GES720917 GON720917:GOO720917 GYJ720917:GYK720917 HIF720917:HIG720917 HSB720917:HSC720917 IBX720917:IBY720917 ILT720917:ILU720917 IVP720917:IVQ720917 JFL720917:JFM720917 JPH720917:JPI720917 JZD720917:JZE720917 KIZ720917:KJA720917 KSV720917:KSW720917 LCR720917:LCS720917 LMN720917:LMO720917 LWJ720917:LWK720917 MGF720917:MGG720917 MQB720917:MQC720917 MZX720917:MZY720917 NJT720917:NJU720917 NTP720917:NTQ720917 ODL720917:ODM720917 ONH720917:ONI720917 OXD720917:OXE720917 PGZ720917:PHA720917 PQV720917:PQW720917 QAR720917:QAS720917 QKN720917:QKO720917 QUJ720917:QUK720917 REF720917:REG720917 ROB720917:ROC720917 RXX720917:RXY720917 SHT720917:SHU720917 SRP720917:SRQ720917 TBL720917:TBM720917 TLH720917:TLI720917 TVD720917:TVE720917 UEZ720917:UFA720917 UOV720917:UOW720917 UYR720917:UYS720917 VIN720917:VIO720917 VSJ720917:VSK720917 WCF720917:WCG720917 WMB720917:WMC720917 WVX720917:WVY720917 P786453:Q786453 JL786453:JM786453 TH786453:TI786453 ADD786453:ADE786453 AMZ786453:ANA786453 AWV786453:AWW786453 BGR786453:BGS786453 BQN786453:BQO786453 CAJ786453:CAK786453 CKF786453:CKG786453 CUB786453:CUC786453 DDX786453:DDY786453 DNT786453:DNU786453 DXP786453:DXQ786453 EHL786453:EHM786453 ERH786453:ERI786453 FBD786453:FBE786453 FKZ786453:FLA786453 FUV786453:FUW786453 GER786453:GES786453 GON786453:GOO786453 GYJ786453:GYK786453 HIF786453:HIG786453 HSB786453:HSC786453 IBX786453:IBY786453 ILT786453:ILU786453 IVP786453:IVQ786453 JFL786453:JFM786453 JPH786453:JPI786453 JZD786453:JZE786453 KIZ786453:KJA786453 KSV786453:KSW786453 LCR786453:LCS786453 LMN786453:LMO786453 LWJ786453:LWK786453 MGF786453:MGG786453 MQB786453:MQC786453 MZX786453:MZY786453 NJT786453:NJU786453 NTP786453:NTQ786453 ODL786453:ODM786453 ONH786453:ONI786453 OXD786453:OXE786453 PGZ786453:PHA786453 PQV786453:PQW786453 QAR786453:QAS786453 QKN786453:QKO786453 QUJ786453:QUK786453 REF786453:REG786453 ROB786453:ROC786453 RXX786453:RXY786453 SHT786453:SHU786453 SRP786453:SRQ786453 TBL786453:TBM786453 TLH786453:TLI786453 TVD786453:TVE786453 UEZ786453:UFA786453 UOV786453:UOW786453 UYR786453:UYS786453 VIN786453:VIO786453 VSJ786453:VSK786453 WCF786453:WCG786453 WMB786453:WMC786453 WVX786453:WVY786453 P851989:Q851989 JL851989:JM851989 TH851989:TI851989 ADD851989:ADE851989 AMZ851989:ANA851989 AWV851989:AWW851989 BGR851989:BGS851989 BQN851989:BQO851989 CAJ851989:CAK851989 CKF851989:CKG851989 CUB851989:CUC851989 DDX851989:DDY851989 DNT851989:DNU851989 DXP851989:DXQ851989 EHL851989:EHM851989 ERH851989:ERI851989 FBD851989:FBE851989 FKZ851989:FLA851989 FUV851989:FUW851989 GER851989:GES851989 GON851989:GOO851989 GYJ851989:GYK851989 HIF851989:HIG851989 HSB851989:HSC851989 IBX851989:IBY851989 ILT851989:ILU851989 IVP851989:IVQ851989 JFL851989:JFM851989 JPH851989:JPI851989 JZD851989:JZE851989 KIZ851989:KJA851989 KSV851989:KSW851989 LCR851989:LCS851989 LMN851989:LMO851989 LWJ851989:LWK851989 MGF851989:MGG851989 MQB851989:MQC851989 MZX851989:MZY851989 NJT851989:NJU851989 NTP851989:NTQ851989 ODL851989:ODM851989 ONH851989:ONI851989 OXD851989:OXE851989 PGZ851989:PHA851989 PQV851989:PQW851989 QAR851989:QAS851989 QKN851989:QKO851989 QUJ851989:QUK851989 REF851989:REG851989 ROB851989:ROC851989 RXX851989:RXY851989 SHT851989:SHU851989 SRP851989:SRQ851989 TBL851989:TBM851989 TLH851989:TLI851989 TVD851989:TVE851989 UEZ851989:UFA851989 UOV851989:UOW851989 UYR851989:UYS851989 VIN851989:VIO851989 VSJ851989:VSK851989 WCF851989:WCG851989 WMB851989:WMC851989 WVX851989:WVY851989 P917525:Q917525 JL917525:JM917525 TH917525:TI917525 ADD917525:ADE917525 AMZ917525:ANA917525 AWV917525:AWW917525 BGR917525:BGS917525 BQN917525:BQO917525 CAJ917525:CAK917525 CKF917525:CKG917525 CUB917525:CUC917525 DDX917525:DDY917525 DNT917525:DNU917525 DXP917525:DXQ917525 EHL917525:EHM917525 ERH917525:ERI917525 FBD917525:FBE917525 FKZ917525:FLA917525 FUV917525:FUW917525 GER917525:GES917525 GON917525:GOO917525 GYJ917525:GYK917525 HIF917525:HIG917525 HSB917525:HSC917525 IBX917525:IBY917525 ILT917525:ILU917525 IVP917525:IVQ917525 JFL917525:JFM917525 JPH917525:JPI917525 JZD917525:JZE917525 KIZ917525:KJA917525 KSV917525:KSW917525 LCR917525:LCS917525 LMN917525:LMO917525 LWJ917525:LWK917525 MGF917525:MGG917525 MQB917525:MQC917525 MZX917525:MZY917525 NJT917525:NJU917525 NTP917525:NTQ917525 ODL917525:ODM917525 ONH917525:ONI917525 OXD917525:OXE917525 PGZ917525:PHA917525 PQV917525:PQW917525 QAR917525:QAS917525 QKN917525:QKO917525 QUJ917525:QUK917525 REF917525:REG917525 ROB917525:ROC917525 RXX917525:RXY917525 SHT917525:SHU917525 SRP917525:SRQ917525 TBL917525:TBM917525 TLH917525:TLI917525 TVD917525:TVE917525 UEZ917525:UFA917525 UOV917525:UOW917525 UYR917525:UYS917525 VIN917525:VIO917525 VSJ917525:VSK917525 WCF917525:WCG917525 WMB917525:WMC917525 WVX917525:WVY917525 P983061:Q983061 JL983061:JM983061 TH983061:TI983061 ADD983061:ADE983061 AMZ983061:ANA983061 AWV983061:AWW983061 BGR983061:BGS983061 BQN983061:BQO983061 CAJ983061:CAK983061 CKF983061:CKG983061 CUB983061:CUC983061 DDX983061:DDY983061 DNT983061:DNU983061 DXP983061:DXQ983061 EHL983061:EHM983061 ERH983061:ERI983061 FBD983061:FBE983061 FKZ983061:FLA983061 FUV983061:FUW983061 GER983061:GES983061 GON983061:GOO983061 GYJ983061:GYK983061 HIF983061:HIG983061 HSB983061:HSC983061 IBX983061:IBY983061 ILT983061:ILU983061 IVP983061:IVQ983061 JFL983061:JFM983061 JPH983061:JPI983061 JZD983061:JZE983061 KIZ983061:KJA983061 KSV983061:KSW983061 LCR983061:LCS983061 LMN983061:LMO983061 LWJ983061:LWK983061 MGF983061:MGG983061 MQB983061:MQC983061 MZX983061:MZY983061 NJT983061:NJU983061 NTP983061:NTQ983061 ODL983061:ODM983061 ONH983061:ONI983061 OXD983061:OXE983061 PGZ983061:PHA983061 PQV983061:PQW983061 QAR983061:QAS983061 QKN983061:QKO983061 QUJ983061:QUK983061 REF983061:REG983061 ROB983061:ROC983061 RXX983061:RXY983061 SHT983061:SHU983061 SRP983061:SRQ983061 TBL983061:TBM983061 TLH983061:TLI983061 TVD983061:TVE983061 UEZ983061:UFA983061 UOV983061:UOW983061 UYR983061:UYS983061 VIN983061:VIO983061 VSJ983061:VSK983061 WCF983061:WCG983061 WMB983061:WMC983061 WVX983061:WVY983061" xr:uid="{00000000-0002-0000-0D00-00000E000000}">
      <formula1>COUNTA(A21:O21)=3</formula1>
    </dataValidation>
    <dataValidation type="custom" allowBlank="1" showInputMessage="1" showErrorMessage="1" sqref="N21:O21 JJ21:JK21 TF21:TG21 ADB21:ADC21 AMX21:AMY21 AWT21:AWU21 BGP21:BGQ21 BQL21:BQM21 CAH21:CAI21 CKD21:CKE21 CTZ21:CUA21 DDV21:DDW21 DNR21:DNS21 DXN21:DXO21 EHJ21:EHK21 ERF21:ERG21 FBB21:FBC21 FKX21:FKY21 FUT21:FUU21 GEP21:GEQ21 GOL21:GOM21 GYH21:GYI21 HID21:HIE21 HRZ21:HSA21 IBV21:IBW21 ILR21:ILS21 IVN21:IVO21 JFJ21:JFK21 JPF21:JPG21 JZB21:JZC21 KIX21:KIY21 KST21:KSU21 LCP21:LCQ21 LML21:LMM21 LWH21:LWI21 MGD21:MGE21 MPZ21:MQA21 MZV21:MZW21 NJR21:NJS21 NTN21:NTO21 ODJ21:ODK21 ONF21:ONG21 OXB21:OXC21 PGX21:PGY21 PQT21:PQU21 QAP21:QAQ21 QKL21:QKM21 QUH21:QUI21 RED21:REE21 RNZ21:ROA21 RXV21:RXW21 SHR21:SHS21 SRN21:SRO21 TBJ21:TBK21 TLF21:TLG21 TVB21:TVC21 UEX21:UEY21 UOT21:UOU21 UYP21:UYQ21 VIL21:VIM21 VSH21:VSI21 WCD21:WCE21 WLZ21:WMA21 WVV21:WVW21 N65557:O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N131093:O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N196629:O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N262165:O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N327701:O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N393237:O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N458773:O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N524309:O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N589845:O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N655381:O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N720917:O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N786453:O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N851989:O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N917525:O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N983061:O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xr:uid="{00000000-0002-0000-0D00-00000F000000}">
      <formula1>COUNTA(A21:M21)=2</formula1>
    </dataValidation>
    <dataValidation type="custom" allowBlank="1" showInputMessage="1" showErrorMessage="1" sqref="G21:M21 JC21:JI21 SY21:TE21 ACU21:ADA21 AMQ21:AMW21 AWM21:AWS21 BGI21:BGO21 BQE21:BQK21 CAA21:CAG21 CJW21:CKC21 CTS21:CTY21 DDO21:DDU21 DNK21:DNQ21 DXG21:DXM21 EHC21:EHI21 EQY21:ERE21 FAU21:FBA21 FKQ21:FKW21 FUM21:FUS21 GEI21:GEO21 GOE21:GOK21 GYA21:GYG21 HHW21:HIC21 HRS21:HRY21 IBO21:IBU21 ILK21:ILQ21 IVG21:IVM21 JFC21:JFI21 JOY21:JPE21 JYU21:JZA21 KIQ21:KIW21 KSM21:KSS21 LCI21:LCO21 LME21:LMK21 LWA21:LWG21 MFW21:MGC21 MPS21:MPY21 MZO21:MZU21 NJK21:NJQ21 NTG21:NTM21 ODC21:ODI21 OMY21:ONE21 OWU21:OXA21 PGQ21:PGW21 PQM21:PQS21 QAI21:QAO21 QKE21:QKK21 QUA21:QUG21 RDW21:REC21 RNS21:RNY21 RXO21:RXU21 SHK21:SHQ21 SRG21:SRM21 TBC21:TBI21 TKY21:TLE21 TUU21:TVA21 UEQ21:UEW21 UOM21:UOS21 UYI21:UYO21 VIE21:VIK21 VSA21:VSG21 WBW21:WCC21 WLS21:WLY21 WVO21:WVU21 G65557:M65557 JC65557:JI65557 SY65557:TE65557 ACU65557:ADA65557 AMQ65557:AMW65557 AWM65557:AWS65557 BGI65557:BGO65557 BQE65557:BQK65557 CAA65557:CAG65557 CJW65557:CKC65557 CTS65557:CTY65557 DDO65557:DDU65557 DNK65557:DNQ65557 DXG65557:DXM65557 EHC65557:EHI65557 EQY65557:ERE65557 FAU65557:FBA65557 FKQ65557:FKW65557 FUM65557:FUS65557 GEI65557:GEO65557 GOE65557:GOK65557 GYA65557:GYG65557 HHW65557:HIC65557 HRS65557:HRY65557 IBO65557:IBU65557 ILK65557:ILQ65557 IVG65557:IVM65557 JFC65557:JFI65557 JOY65557:JPE65557 JYU65557:JZA65557 KIQ65557:KIW65557 KSM65557:KSS65557 LCI65557:LCO65557 LME65557:LMK65557 LWA65557:LWG65557 MFW65557:MGC65557 MPS65557:MPY65557 MZO65557:MZU65557 NJK65557:NJQ65557 NTG65557:NTM65557 ODC65557:ODI65557 OMY65557:ONE65557 OWU65557:OXA65557 PGQ65557:PGW65557 PQM65557:PQS65557 QAI65557:QAO65557 QKE65557:QKK65557 QUA65557:QUG65557 RDW65557:REC65557 RNS65557:RNY65557 RXO65557:RXU65557 SHK65557:SHQ65557 SRG65557:SRM65557 TBC65557:TBI65557 TKY65557:TLE65557 TUU65557:TVA65557 UEQ65557:UEW65557 UOM65557:UOS65557 UYI65557:UYO65557 VIE65557:VIK65557 VSA65557:VSG65557 WBW65557:WCC65557 WLS65557:WLY65557 WVO65557:WVU65557 G131093:M131093 JC131093:JI131093 SY131093:TE131093 ACU131093:ADA131093 AMQ131093:AMW131093 AWM131093:AWS131093 BGI131093:BGO131093 BQE131093:BQK131093 CAA131093:CAG131093 CJW131093:CKC131093 CTS131093:CTY131093 DDO131093:DDU131093 DNK131093:DNQ131093 DXG131093:DXM131093 EHC131093:EHI131093 EQY131093:ERE131093 FAU131093:FBA131093 FKQ131093:FKW131093 FUM131093:FUS131093 GEI131093:GEO131093 GOE131093:GOK131093 GYA131093:GYG131093 HHW131093:HIC131093 HRS131093:HRY131093 IBO131093:IBU131093 ILK131093:ILQ131093 IVG131093:IVM131093 JFC131093:JFI131093 JOY131093:JPE131093 JYU131093:JZA131093 KIQ131093:KIW131093 KSM131093:KSS131093 LCI131093:LCO131093 LME131093:LMK131093 LWA131093:LWG131093 MFW131093:MGC131093 MPS131093:MPY131093 MZO131093:MZU131093 NJK131093:NJQ131093 NTG131093:NTM131093 ODC131093:ODI131093 OMY131093:ONE131093 OWU131093:OXA131093 PGQ131093:PGW131093 PQM131093:PQS131093 QAI131093:QAO131093 QKE131093:QKK131093 QUA131093:QUG131093 RDW131093:REC131093 RNS131093:RNY131093 RXO131093:RXU131093 SHK131093:SHQ131093 SRG131093:SRM131093 TBC131093:TBI131093 TKY131093:TLE131093 TUU131093:TVA131093 UEQ131093:UEW131093 UOM131093:UOS131093 UYI131093:UYO131093 VIE131093:VIK131093 VSA131093:VSG131093 WBW131093:WCC131093 WLS131093:WLY131093 WVO131093:WVU131093 G196629:M196629 JC196629:JI196629 SY196629:TE196629 ACU196629:ADA196629 AMQ196629:AMW196629 AWM196629:AWS196629 BGI196629:BGO196629 BQE196629:BQK196629 CAA196629:CAG196629 CJW196629:CKC196629 CTS196629:CTY196629 DDO196629:DDU196629 DNK196629:DNQ196629 DXG196629:DXM196629 EHC196629:EHI196629 EQY196629:ERE196629 FAU196629:FBA196629 FKQ196629:FKW196629 FUM196629:FUS196629 GEI196629:GEO196629 GOE196629:GOK196629 GYA196629:GYG196629 HHW196629:HIC196629 HRS196629:HRY196629 IBO196629:IBU196629 ILK196629:ILQ196629 IVG196629:IVM196629 JFC196629:JFI196629 JOY196629:JPE196629 JYU196629:JZA196629 KIQ196629:KIW196629 KSM196629:KSS196629 LCI196629:LCO196629 LME196629:LMK196629 LWA196629:LWG196629 MFW196629:MGC196629 MPS196629:MPY196629 MZO196629:MZU196629 NJK196629:NJQ196629 NTG196629:NTM196629 ODC196629:ODI196629 OMY196629:ONE196629 OWU196629:OXA196629 PGQ196629:PGW196629 PQM196629:PQS196629 QAI196629:QAO196629 QKE196629:QKK196629 QUA196629:QUG196629 RDW196629:REC196629 RNS196629:RNY196629 RXO196629:RXU196629 SHK196629:SHQ196629 SRG196629:SRM196629 TBC196629:TBI196629 TKY196629:TLE196629 TUU196629:TVA196629 UEQ196629:UEW196629 UOM196629:UOS196629 UYI196629:UYO196629 VIE196629:VIK196629 VSA196629:VSG196629 WBW196629:WCC196629 WLS196629:WLY196629 WVO196629:WVU196629 G262165:M262165 JC262165:JI262165 SY262165:TE262165 ACU262165:ADA262165 AMQ262165:AMW262165 AWM262165:AWS262165 BGI262165:BGO262165 BQE262165:BQK262165 CAA262165:CAG262165 CJW262165:CKC262165 CTS262165:CTY262165 DDO262165:DDU262165 DNK262165:DNQ262165 DXG262165:DXM262165 EHC262165:EHI262165 EQY262165:ERE262165 FAU262165:FBA262165 FKQ262165:FKW262165 FUM262165:FUS262165 GEI262165:GEO262165 GOE262165:GOK262165 GYA262165:GYG262165 HHW262165:HIC262165 HRS262165:HRY262165 IBO262165:IBU262165 ILK262165:ILQ262165 IVG262165:IVM262165 JFC262165:JFI262165 JOY262165:JPE262165 JYU262165:JZA262165 KIQ262165:KIW262165 KSM262165:KSS262165 LCI262165:LCO262165 LME262165:LMK262165 LWA262165:LWG262165 MFW262165:MGC262165 MPS262165:MPY262165 MZO262165:MZU262165 NJK262165:NJQ262165 NTG262165:NTM262165 ODC262165:ODI262165 OMY262165:ONE262165 OWU262165:OXA262165 PGQ262165:PGW262165 PQM262165:PQS262165 QAI262165:QAO262165 QKE262165:QKK262165 QUA262165:QUG262165 RDW262165:REC262165 RNS262165:RNY262165 RXO262165:RXU262165 SHK262165:SHQ262165 SRG262165:SRM262165 TBC262165:TBI262165 TKY262165:TLE262165 TUU262165:TVA262165 UEQ262165:UEW262165 UOM262165:UOS262165 UYI262165:UYO262165 VIE262165:VIK262165 VSA262165:VSG262165 WBW262165:WCC262165 WLS262165:WLY262165 WVO262165:WVU262165 G327701:M327701 JC327701:JI327701 SY327701:TE327701 ACU327701:ADA327701 AMQ327701:AMW327701 AWM327701:AWS327701 BGI327701:BGO327701 BQE327701:BQK327701 CAA327701:CAG327701 CJW327701:CKC327701 CTS327701:CTY327701 DDO327701:DDU327701 DNK327701:DNQ327701 DXG327701:DXM327701 EHC327701:EHI327701 EQY327701:ERE327701 FAU327701:FBA327701 FKQ327701:FKW327701 FUM327701:FUS327701 GEI327701:GEO327701 GOE327701:GOK327701 GYA327701:GYG327701 HHW327701:HIC327701 HRS327701:HRY327701 IBO327701:IBU327701 ILK327701:ILQ327701 IVG327701:IVM327701 JFC327701:JFI327701 JOY327701:JPE327701 JYU327701:JZA327701 KIQ327701:KIW327701 KSM327701:KSS327701 LCI327701:LCO327701 LME327701:LMK327701 LWA327701:LWG327701 MFW327701:MGC327701 MPS327701:MPY327701 MZO327701:MZU327701 NJK327701:NJQ327701 NTG327701:NTM327701 ODC327701:ODI327701 OMY327701:ONE327701 OWU327701:OXA327701 PGQ327701:PGW327701 PQM327701:PQS327701 QAI327701:QAO327701 QKE327701:QKK327701 QUA327701:QUG327701 RDW327701:REC327701 RNS327701:RNY327701 RXO327701:RXU327701 SHK327701:SHQ327701 SRG327701:SRM327701 TBC327701:TBI327701 TKY327701:TLE327701 TUU327701:TVA327701 UEQ327701:UEW327701 UOM327701:UOS327701 UYI327701:UYO327701 VIE327701:VIK327701 VSA327701:VSG327701 WBW327701:WCC327701 WLS327701:WLY327701 WVO327701:WVU327701 G393237:M393237 JC393237:JI393237 SY393237:TE393237 ACU393237:ADA393237 AMQ393237:AMW393237 AWM393237:AWS393237 BGI393237:BGO393237 BQE393237:BQK393237 CAA393237:CAG393237 CJW393237:CKC393237 CTS393237:CTY393237 DDO393237:DDU393237 DNK393237:DNQ393237 DXG393237:DXM393237 EHC393237:EHI393237 EQY393237:ERE393237 FAU393237:FBA393237 FKQ393237:FKW393237 FUM393237:FUS393237 GEI393237:GEO393237 GOE393237:GOK393237 GYA393237:GYG393237 HHW393237:HIC393237 HRS393237:HRY393237 IBO393237:IBU393237 ILK393237:ILQ393237 IVG393237:IVM393237 JFC393237:JFI393237 JOY393237:JPE393237 JYU393237:JZA393237 KIQ393237:KIW393237 KSM393237:KSS393237 LCI393237:LCO393237 LME393237:LMK393237 LWA393237:LWG393237 MFW393237:MGC393237 MPS393237:MPY393237 MZO393237:MZU393237 NJK393237:NJQ393237 NTG393237:NTM393237 ODC393237:ODI393237 OMY393237:ONE393237 OWU393237:OXA393237 PGQ393237:PGW393237 PQM393237:PQS393237 QAI393237:QAO393237 QKE393237:QKK393237 QUA393237:QUG393237 RDW393237:REC393237 RNS393237:RNY393237 RXO393237:RXU393237 SHK393237:SHQ393237 SRG393237:SRM393237 TBC393237:TBI393237 TKY393237:TLE393237 TUU393237:TVA393237 UEQ393237:UEW393237 UOM393237:UOS393237 UYI393237:UYO393237 VIE393237:VIK393237 VSA393237:VSG393237 WBW393237:WCC393237 WLS393237:WLY393237 WVO393237:WVU393237 G458773:M458773 JC458773:JI458773 SY458773:TE458773 ACU458773:ADA458773 AMQ458773:AMW458773 AWM458773:AWS458773 BGI458773:BGO458773 BQE458773:BQK458773 CAA458773:CAG458773 CJW458773:CKC458773 CTS458773:CTY458773 DDO458773:DDU458773 DNK458773:DNQ458773 DXG458773:DXM458773 EHC458773:EHI458773 EQY458773:ERE458773 FAU458773:FBA458773 FKQ458773:FKW458773 FUM458773:FUS458773 GEI458773:GEO458773 GOE458773:GOK458773 GYA458773:GYG458773 HHW458773:HIC458773 HRS458773:HRY458773 IBO458773:IBU458773 ILK458773:ILQ458773 IVG458773:IVM458773 JFC458773:JFI458773 JOY458773:JPE458773 JYU458773:JZA458773 KIQ458773:KIW458773 KSM458773:KSS458773 LCI458773:LCO458773 LME458773:LMK458773 LWA458773:LWG458773 MFW458773:MGC458773 MPS458773:MPY458773 MZO458773:MZU458773 NJK458773:NJQ458773 NTG458773:NTM458773 ODC458773:ODI458773 OMY458773:ONE458773 OWU458773:OXA458773 PGQ458773:PGW458773 PQM458773:PQS458773 QAI458773:QAO458773 QKE458773:QKK458773 QUA458773:QUG458773 RDW458773:REC458773 RNS458773:RNY458773 RXO458773:RXU458773 SHK458773:SHQ458773 SRG458773:SRM458773 TBC458773:TBI458773 TKY458773:TLE458773 TUU458773:TVA458773 UEQ458773:UEW458773 UOM458773:UOS458773 UYI458773:UYO458773 VIE458773:VIK458773 VSA458773:VSG458773 WBW458773:WCC458773 WLS458773:WLY458773 WVO458773:WVU458773 G524309:M524309 JC524309:JI524309 SY524309:TE524309 ACU524309:ADA524309 AMQ524309:AMW524309 AWM524309:AWS524309 BGI524309:BGO524309 BQE524309:BQK524309 CAA524309:CAG524309 CJW524309:CKC524309 CTS524309:CTY524309 DDO524309:DDU524309 DNK524309:DNQ524309 DXG524309:DXM524309 EHC524309:EHI524309 EQY524309:ERE524309 FAU524309:FBA524309 FKQ524309:FKW524309 FUM524309:FUS524309 GEI524309:GEO524309 GOE524309:GOK524309 GYA524309:GYG524309 HHW524309:HIC524309 HRS524309:HRY524309 IBO524309:IBU524309 ILK524309:ILQ524309 IVG524309:IVM524309 JFC524309:JFI524309 JOY524309:JPE524309 JYU524309:JZA524309 KIQ524309:KIW524309 KSM524309:KSS524309 LCI524309:LCO524309 LME524309:LMK524309 LWA524309:LWG524309 MFW524309:MGC524309 MPS524309:MPY524309 MZO524309:MZU524309 NJK524309:NJQ524309 NTG524309:NTM524309 ODC524309:ODI524309 OMY524309:ONE524309 OWU524309:OXA524309 PGQ524309:PGW524309 PQM524309:PQS524309 QAI524309:QAO524309 QKE524309:QKK524309 QUA524309:QUG524309 RDW524309:REC524309 RNS524309:RNY524309 RXO524309:RXU524309 SHK524309:SHQ524309 SRG524309:SRM524309 TBC524309:TBI524309 TKY524309:TLE524309 TUU524309:TVA524309 UEQ524309:UEW524309 UOM524309:UOS524309 UYI524309:UYO524309 VIE524309:VIK524309 VSA524309:VSG524309 WBW524309:WCC524309 WLS524309:WLY524309 WVO524309:WVU524309 G589845:M589845 JC589845:JI589845 SY589845:TE589845 ACU589845:ADA589845 AMQ589845:AMW589845 AWM589845:AWS589845 BGI589845:BGO589845 BQE589845:BQK589845 CAA589845:CAG589845 CJW589845:CKC589845 CTS589845:CTY589845 DDO589845:DDU589845 DNK589845:DNQ589845 DXG589845:DXM589845 EHC589845:EHI589845 EQY589845:ERE589845 FAU589845:FBA589845 FKQ589845:FKW589845 FUM589845:FUS589845 GEI589845:GEO589845 GOE589845:GOK589845 GYA589845:GYG589845 HHW589845:HIC589845 HRS589845:HRY589845 IBO589845:IBU589845 ILK589845:ILQ589845 IVG589845:IVM589845 JFC589845:JFI589845 JOY589845:JPE589845 JYU589845:JZA589845 KIQ589845:KIW589845 KSM589845:KSS589845 LCI589845:LCO589845 LME589845:LMK589845 LWA589845:LWG589845 MFW589845:MGC589845 MPS589845:MPY589845 MZO589845:MZU589845 NJK589845:NJQ589845 NTG589845:NTM589845 ODC589845:ODI589845 OMY589845:ONE589845 OWU589845:OXA589845 PGQ589845:PGW589845 PQM589845:PQS589845 QAI589845:QAO589845 QKE589845:QKK589845 QUA589845:QUG589845 RDW589845:REC589845 RNS589845:RNY589845 RXO589845:RXU589845 SHK589845:SHQ589845 SRG589845:SRM589845 TBC589845:TBI589845 TKY589845:TLE589845 TUU589845:TVA589845 UEQ589845:UEW589845 UOM589845:UOS589845 UYI589845:UYO589845 VIE589845:VIK589845 VSA589845:VSG589845 WBW589845:WCC589845 WLS589845:WLY589845 WVO589845:WVU589845 G655381:M655381 JC655381:JI655381 SY655381:TE655381 ACU655381:ADA655381 AMQ655381:AMW655381 AWM655381:AWS655381 BGI655381:BGO655381 BQE655381:BQK655381 CAA655381:CAG655381 CJW655381:CKC655381 CTS655381:CTY655381 DDO655381:DDU655381 DNK655381:DNQ655381 DXG655381:DXM655381 EHC655381:EHI655381 EQY655381:ERE655381 FAU655381:FBA655381 FKQ655381:FKW655381 FUM655381:FUS655381 GEI655381:GEO655381 GOE655381:GOK655381 GYA655381:GYG655381 HHW655381:HIC655381 HRS655381:HRY655381 IBO655381:IBU655381 ILK655381:ILQ655381 IVG655381:IVM655381 JFC655381:JFI655381 JOY655381:JPE655381 JYU655381:JZA655381 KIQ655381:KIW655381 KSM655381:KSS655381 LCI655381:LCO655381 LME655381:LMK655381 LWA655381:LWG655381 MFW655381:MGC655381 MPS655381:MPY655381 MZO655381:MZU655381 NJK655381:NJQ655381 NTG655381:NTM655381 ODC655381:ODI655381 OMY655381:ONE655381 OWU655381:OXA655381 PGQ655381:PGW655381 PQM655381:PQS655381 QAI655381:QAO655381 QKE655381:QKK655381 QUA655381:QUG655381 RDW655381:REC655381 RNS655381:RNY655381 RXO655381:RXU655381 SHK655381:SHQ655381 SRG655381:SRM655381 TBC655381:TBI655381 TKY655381:TLE655381 TUU655381:TVA655381 UEQ655381:UEW655381 UOM655381:UOS655381 UYI655381:UYO655381 VIE655381:VIK655381 VSA655381:VSG655381 WBW655381:WCC655381 WLS655381:WLY655381 WVO655381:WVU655381 G720917:M720917 JC720917:JI720917 SY720917:TE720917 ACU720917:ADA720917 AMQ720917:AMW720917 AWM720917:AWS720917 BGI720917:BGO720917 BQE720917:BQK720917 CAA720917:CAG720917 CJW720917:CKC720917 CTS720917:CTY720917 DDO720917:DDU720917 DNK720917:DNQ720917 DXG720917:DXM720917 EHC720917:EHI720917 EQY720917:ERE720917 FAU720917:FBA720917 FKQ720917:FKW720917 FUM720917:FUS720917 GEI720917:GEO720917 GOE720917:GOK720917 GYA720917:GYG720917 HHW720917:HIC720917 HRS720917:HRY720917 IBO720917:IBU720917 ILK720917:ILQ720917 IVG720917:IVM720917 JFC720917:JFI720917 JOY720917:JPE720917 JYU720917:JZA720917 KIQ720917:KIW720917 KSM720917:KSS720917 LCI720917:LCO720917 LME720917:LMK720917 LWA720917:LWG720917 MFW720917:MGC720917 MPS720917:MPY720917 MZO720917:MZU720917 NJK720917:NJQ720917 NTG720917:NTM720917 ODC720917:ODI720917 OMY720917:ONE720917 OWU720917:OXA720917 PGQ720917:PGW720917 PQM720917:PQS720917 QAI720917:QAO720917 QKE720917:QKK720917 QUA720917:QUG720917 RDW720917:REC720917 RNS720917:RNY720917 RXO720917:RXU720917 SHK720917:SHQ720917 SRG720917:SRM720917 TBC720917:TBI720917 TKY720917:TLE720917 TUU720917:TVA720917 UEQ720917:UEW720917 UOM720917:UOS720917 UYI720917:UYO720917 VIE720917:VIK720917 VSA720917:VSG720917 WBW720917:WCC720917 WLS720917:WLY720917 WVO720917:WVU720917 G786453:M786453 JC786453:JI786453 SY786453:TE786453 ACU786453:ADA786453 AMQ786453:AMW786453 AWM786453:AWS786453 BGI786453:BGO786453 BQE786453:BQK786453 CAA786453:CAG786453 CJW786453:CKC786453 CTS786453:CTY786453 DDO786453:DDU786453 DNK786453:DNQ786453 DXG786453:DXM786453 EHC786453:EHI786453 EQY786453:ERE786453 FAU786453:FBA786453 FKQ786453:FKW786453 FUM786453:FUS786453 GEI786453:GEO786453 GOE786453:GOK786453 GYA786453:GYG786453 HHW786453:HIC786453 HRS786453:HRY786453 IBO786453:IBU786453 ILK786453:ILQ786453 IVG786453:IVM786453 JFC786453:JFI786453 JOY786453:JPE786453 JYU786453:JZA786453 KIQ786453:KIW786453 KSM786453:KSS786453 LCI786453:LCO786453 LME786453:LMK786453 LWA786453:LWG786453 MFW786453:MGC786453 MPS786453:MPY786453 MZO786453:MZU786453 NJK786453:NJQ786453 NTG786453:NTM786453 ODC786453:ODI786453 OMY786453:ONE786453 OWU786453:OXA786453 PGQ786453:PGW786453 PQM786453:PQS786453 QAI786453:QAO786453 QKE786453:QKK786453 QUA786453:QUG786453 RDW786453:REC786453 RNS786453:RNY786453 RXO786453:RXU786453 SHK786453:SHQ786453 SRG786453:SRM786453 TBC786453:TBI786453 TKY786453:TLE786453 TUU786453:TVA786453 UEQ786453:UEW786453 UOM786453:UOS786453 UYI786453:UYO786453 VIE786453:VIK786453 VSA786453:VSG786453 WBW786453:WCC786453 WLS786453:WLY786453 WVO786453:WVU786453 G851989:M851989 JC851989:JI851989 SY851989:TE851989 ACU851989:ADA851989 AMQ851989:AMW851989 AWM851989:AWS851989 BGI851989:BGO851989 BQE851989:BQK851989 CAA851989:CAG851989 CJW851989:CKC851989 CTS851989:CTY851989 DDO851989:DDU851989 DNK851989:DNQ851989 DXG851989:DXM851989 EHC851989:EHI851989 EQY851989:ERE851989 FAU851989:FBA851989 FKQ851989:FKW851989 FUM851989:FUS851989 GEI851989:GEO851989 GOE851989:GOK851989 GYA851989:GYG851989 HHW851989:HIC851989 HRS851989:HRY851989 IBO851989:IBU851989 ILK851989:ILQ851989 IVG851989:IVM851989 JFC851989:JFI851989 JOY851989:JPE851989 JYU851989:JZA851989 KIQ851989:KIW851989 KSM851989:KSS851989 LCI851989:LCO851989 LME851989:LMK851989 LWA851989:LWG851989 MFW851989:MGC851989 MPS851989:MPY851989 MZO851989:MZU851989 NJK851989:NJQ851989 NTG851989:NTM851989 ODC851989:ODI851989 OMY851989:ONE851989 OWU851989:OXA851989 PGQ851989:PGW851989 PQM851989:PQS851989 QAI851989:QAO851989 QKE851989:QKK851989 QUA851989:QUG851989 RDW851989:REC851989 RNS851989:RNY851989 RXO851989:RXU851989 SHK851989:SHQ851989 SRG851989:SRM851989 TBC851989:TBI851989 TKY851989:TLE851989 TUU851989:TVA851989 UEQ851989:UEW851989 UOM851989:UOS851989 UYI851989:UYO851989 VIE851989:VIK851989 VSA851989:VSG851989 WBW851989:WCC851989 WLS851989:WLY851989 WVO851989:WVU851989 G917525:M917525 JC917525:JI917525 SY917525:TE917525 ACU917525:ADA917525 AMQ917525:AMW917525 AWM917525:AWS917525 BGI917525:BGO917525 BQE917525:BQK917525 CAA917525:CAG917525 CJW917525:CKC917525 CTS917525:CTY917525 DDO917525:DDU917525 DNK917525:DNQ917525 DXG917525:DXM917525 EHC917525:EHI917525 EQY917525:ERE917525 FAU917525:FBA917525 FKQ917525:FKW917525 FUM917525:FUS917525 GEI917525:GEO917525 GOE917525:GOK917525 GYA917525:GYG917525 HHW917525:HIC917525 HRS917525:HRY917525 IBO917525:IBU917525 ILK917525:ILQ917525 IVG917525:IVM917525 JFC917525:JFI917525 JOY917525:JPE917525 JYU917525:JZA917525 KIQ917525:KIW917525 KSM917525:KSS917525 LCI917525:LCO917525 LME917525:LMK917525 LWA917525:LWG917525 MFW917525:MGC917525 MPS917525:MPY917525 MZO917525:MZU917525 NJK917525:NJQ917525 NTG917525:NTM917525 ODC917525:ODI917525 OMY917525:ONE917525 OWU917525:OXA917525 PGQ917525:PGW917525 PQM917525:PQS917525 QAI917525:QAO917525 QKE917525:QKK917525 QUA917525:QUG917525 RDW917525:REC917525 RNS917525:RNY917525 RXO917525:RXU917525 SHK917525:SHQ917525 SRG917525:SRM917525 TBC917525:TBI917525 TKY917525:TLE917525 TUU917525:TVA917525 UEQ917525:UEW917525 UOM917525:UOS917525 UYI917525:UYO917525 VIE917525:VIK917525 VSA917525:VSG917525 WBW917525:WCC917525 WLS917525:WLY917525 WVO917525:WVU917525 G983061:M983061 JC983061:JI983061 SY983061:TE983061 ACU983061:ADA983061 AMQ983061:AMW983061 AWM983061:AWS983061 BGI983061:BGO983061 BQE983061:BQK983061 CAA983061:CAG983061 CJW983061:CKC983061 CTS983061:CTY983061 DDO983061:DDU983061 DNK983061:DNQ983061 DXG983061:DXM983061 EHC983061:EHI983061 EQY983061:ERE983061 FAU983061:FBA983061 FKQ983061:FKW983061 FUM983061:FUS983061 GEI983061:GEO983061 GOE983061:GOK983061 GYA983061:GYG983061 HHW983061:HIC983061 HRS983061:HRY983061 IBO983061:IBU983061 ILK983061:ILQ983061 IVG983061:IVM983061 JFC983061:JFI983061 JOY983061:JPE983061 JYU983061:JZA983061 KIQ983061:KIW983061 KSM983061:KSS983061 LCI983061:LCO983061 LME983061:LMK983061 LWA983061:LWG983061 MFW983061:MGC983061 MPS983061:MPY983061 MZO983061:MZU983061 NJK983061:NJQ983061 NTG983061:NTM983061 ODC983061:ODI983061 OMY983061:ONE983061 OWU983061:OXA983061 PGQ983061:PGW983061 PQM983061:PQS983061 QAI983061:QAO983061 QKE983061:QKK983061 QUA983061:QUG983061 RDW983061:REC983061 RNS983061:RNY983061 RXO983061:RXU983061 SHK983061:SHQ983061 SRG983061:SRM983061 TBC983061:TBI983061 TKY983061:TLE983061 TUU983061:TVA983061 UEQ983061:UEW983061 UOM983061:UOS983061 UYI983061:UYO983061 VIE983061:VIK983061 VSA983061:VSG983061 WBW983061:WCC983061 WLS983061:WLY983061 WVO983061:WVU983061" xr:uid="{00000000-0002-0000-0D00-000010000000}">
      <formula1>COUNTA(C19,F19,L19,A21)=4</formula1>
    </dataValidation>
    <dataValidation type="custom" allowBlank="1" showInputMessage="1" showErrorMessage="1" sqref="A21:F21 IW21:JB21 SS21:SX21 ACO21:ACT21 AMK21:AMP21 AWG21:AWL21 BGC21:BGH21 BPY21:BQD21 BZU21:BZZ21 CJQ21:CJV21 CTM21:CTR21 DDI21:DDN21 DNE21:DNJ21 DXA21:DXF21 EGW21:EHB21 EQS21:EQX21 FAO21:FAT21 FKK21:FKP21 FUG21:FUL21 GEC21:GEH21 GNY21:GOD21 GXU21:GXZ21 HHQ21:HHV21 HRM21:HRR21 IBI21:IBN21 ILE21:ILJ21 IVA21:IVF21 JEW21:JFB21 JOS21:JOX21 JYO21:JYT21 KIK21:KIP21 KSG21:KSL21 LCC21:LCH21 LLY21:LMD21 LVU21:LVZ21 MFQ21:MFV21 MPM21:MPR21 MZI21:MZN21 NJE21:NJJ21 NTA21:NTF21 OCW21:ODB21 OMS21:OMX21 OWO21:OWT21 PGK21:PGP21 PQG21:PQL21 QAC21:QAH21 QJY21:QKD21 QTU21:QTZ21 RDQ21:RDV21 RNM21:RNR21 RXI21:RXN21 SHE21:SHJ21 SRA21:SRF21 TAW21:TBB21 TKS21:TKX21 TUO21:TUT21 UEK21:UEP21 UOG21:UOL21 UYC21:UYH21 VHY21:VID21 VRU21:VRZ21 WBQ21:WBV21 WLM21:WLR21 WVI21:WVN21 A65557:F65557 IW65557:JB65557 SS65557:SX65557 ACO65557:ACT65557 AMK65557:AMP65557 AWG65557:AWL65557 BGC65557:BGH65557 BPY65557:BQD65557 BZU65557:BZZ65557 CJQ65557:CJV65557 CTM65557:CTR65557 DDI65557:DDN65557 DNE65557:DNJ65557 DXA65557:DXF65557 EGW65557:EHB65557 EQS65557:EQX65557 FAO65557:FAT65557 FKK65557:FKP65557 FUG65557:FUL65557 GEC65557:GEH65557 GNY65557:GOD65557 GXU65557:GXZ65557 HHQ65557:HHV65557 HRM65557:HRR65557 IBI65557:IBN65557 ILE65557:ILJ65557 IVA65557:IVF65557 JEW65557:JFB65557 JOS65557:JOX65557 JYO65557:JYT65557 KIK65557:KIP65557 KSG65557:KSL65557 LCC65557:LCH65557 LLY65557:LMD65557 LVU65557:LVZ65557 MFQ65557:MFV65557 MPM65557:MPR65557 MZI65557:MZN65557 NJE65557:NJJ65557 NTA65557:NTF65557 OCW65557:ODB65557 OMS65557:OMX65557 OWO65557:OWT65557 PGK65557:PGP65557 PQG65557:PQL65557 QAC65557:QAH65557 QJY65557:QKD65557 QTU65557:QTZ65557 RDQ65557:RDV65557 RNM65557:RNR65557 RXI65557:RXN65557 SHE65557:SHJ65557 SRA65557:SRF65557 TAW65557:TBB65557 TKS65557:TKX65557 TUO65557:TUT65557 UEK65557:UEP65557 UOG65557:UOL65557 UYC65557:UYH65557 VHY65557:VID65557 VRU65557:VRZ65557 WBQ65557:WBV65557 WLM65557:WLR65557 WVI65557:WVN65557 A131093:F131093 IW131093:JB131093 SS131093:SX131093 ACO131093:ACT131093 AMK131093:AMP131093 AWG131093:AWL131093 BGC131093:BGH131093 BPY131093:BQD131093 BZU131093:BZZ131093 CJQ131093:CJV131093 CTM131093:CTR131093 DDI131093:DDN131093 DNE131093:DNJ131093 DXA131093:DXF131093 EGW131093:EHB131093 EQS131093:EQX131093 FAO131093:FAT131093 FKK131093:FKP131093 FUG131093:FUL131093 GEC131093:GEH131093 GNY131093:GOD131093 GXU131093:GXZ131093 HHQ131093:HHV131093 HRM131093:HRR131093 IBI131093:IBN131093 ILE131093:ILJ131093 IVA131093:IVF131093 JEW131093:JFB131093 JOS131093:JOX131093 JYO131093:JYT131093 KIK131093:KIP131093 KSG131093:KSL131093 LCC131093:LCH131093 LLY131093:LMD131093 LVU131093:LVZ131093 MFQ131093:MFV131093 MPM131093:MPR131093 MZI131093:MZN131093 NJE131093:NJJ131093 NTA131093:NTF131093 OCW131093:ODB131093 OMS131093:OMX131093 OWO131093:OWT131093 PGK131093:PGP131093 PQG131093:PQL131093 QAC131093:QAH131093 QJY131093:QKD131093 QTU131093:QTZ131093 RDQ131093:RDV131093 RNM131093:RNR131093 RXI131093:RXN131093 SHE131093:SHJ131093 SRA131093:SRF131093 TAW131093:TBB131093 TKS131093:TKX131093 TUO131093:TUT131093 UEK131093:UEP131093 UOG131093:UOL131093 UYC131093:UYH131093 VHY131093:VID131093 VRU131093:VRZ131093 WBQ131093:WBV131093 WLM131093:WLR131093 WVI131093:WVN131093 A196629:F196629 IW196629:JB196629 SS196629:SX196629 ACO196629:ACT196629 AMK196629:AMP196629 AWG196629:AWL196629 BGC196629:BGH196629 BPY196629:BQD196629 BZU196629:BZZ196629 CJQ196629:CJV196629 CTM196629:CTR196629 DDI196629:DDN196629 DNE196629:DNJ196629 DXA196629:DXF196629 EGW196629:EHB196629 EQS196629:EQX196629 FAO196629:FAT196629 FKK196629:FKP196629 FUG196629:FUL196629 GEC196629:GEH196629 GNY196629:GOD196629 GXU196629:GXZ196629 HHQ196629:HHV196629 HRM196629:HRR196629 IBI196629:IBN196629 ILE196629:ILJ196629 IVA196629:IVF196629 JEW196629:JFB196629 JOS196629:JOX196629 JYO196629:JYT196629 KIK196629:KIP196629 KSG196629:KSL196629 LCC196629:LCH196629 LLY196629:LMD196629 LVU196629:LVZ196629 MFQ196629:MFV196629 MPM196629:MPR196629 MZI196629:MZN196629 NJE196629:NJJ196629 NTA196629:NTF196629 OCW196629:ODB196629 OMS196629:OMX196629 OWO196629:OWT196629 PGK196629:PGP196629 PQG196629:PQL196629 QAC196629:QAH196629 QJY196629:QKD196629 QTU196629:QTZ196629 RDQ196629:RDV196629 RNM196629:RNR196629 RXI196629:RXN196629 SHE196629:SHJ196629 SRA196629:SRF196629 TAW196629:TBB196629 TKS196629:TKX196629 TUO196629:TUT196629 UEK196629:UEP196629 UOG196629:UOL196629 UYC196629:UYH196629 VHY196629:VID196629 VRU196629:VRZ196629 WBQ196629:WBV196629 WLM196629:WLR196629 WVI196629:WVN196629 A262165:F262165 IW262165:JB262165 SS262165:SX262165 ACO262165:ACT262165 AMK262165:AMP262165 AWG262165:AWL262165 BGC262165:BGH262165 BPY262165:BQD262165 BZU262165:BZZ262165 CJQ262165:CJV262165 CTM262165:CTR262165 DDI262165:DDN262165 DNE262165:DNJ262165 DXA262165:DXF262165 EGW262165:EHB262165 EQS262165:EQX262165 FAO262165:FAT262165 FKK262165:FKP262165 FUG262165:FUL262165 GEC262165:GEH262165 GNY262165:GOD262165 GXU262165:GXZ262165 HHQ262165:HHV262165 HRM262165:HRR262165 IBI262165:IBN262165 ILE262165:ILJ262165 IVA262165:IVF262165 JEW262165:JFB262165 JOS262165:JOX262165 JYO262165:JYT262165 KIK262165:KIP262165 KSG262165:KSL262165 LCC262165:LCH262165 LLY262165:LMD262165 LVU262165:LVZ262165 MFQ262165:MFV262165 MPM262165:MPR262165 MZI262165:MZN262165 NJE262165:NJJ262165 NTA262165:NTF262165 OCW262165:ODB262165 OMS262165:OMX262165 OWO262165:OWT262165 PGK262165:PGP262165 PQG262165:PQL262165 QAC262165:QAH262165 QJY262165:QKD262165 QTU262165:QTZ262165 RDQ262165:RDV262165 RNM262165:RNR262165 RXI262165:RXN262165 SHE262165:SHJ262165 SRA262165:SRF262165 TAW262165:TBB262165 TKS262165:TKX262165 TUO262165:TUT262165 UEK262165:UEP262165 UOG262165:UOL262165 UYC262165:UYH262165 VHY262165:VID262165 VRU262165:VRZ262165 WBQ262165:WBV262165 WLM262165:WLR262165 WVI262165:WVN262165 A327701:F327701 IW327701:JB327701 SS327701:SX327701 ACO327701:ACT327701 AMK327701:AMP327701 AWG327701:AWL327701 BGC327701:BGH327701 BPY327701:BQD327701 BZU327701:BZZ327701 CJQ327701:CJV327701 CTM327701:CTR327701 DDI327701:DDN327701 DNE327701:DNJ327701 DXA327701:DXF327701 EGW327701:EHB327701 EQS327701:EQX327701 FAO327701:FAT327701 FKK327701:FKP327701 FUG327701:FUL327701 GEC327701:GEH327701 GNY327701:GOD327701 GXU327701:GXZ327701 HHQ327701:HHV327701 HRM327701:HRR327701 IBI327701:IBN327701 ILE327701:ILJ327701 IVA327701:IVF327701 JEW327701:JFB327701 JOS327701:JOX327701 JYO327701:JYT327701 KIK327701:KIP327701 KSG327701:KSL327701 LCC327701:LCH327701 LLY327701:LMD327701 LVU327701:LVZ327701 MFQ327701:MFV327701 MPM327701:MPR327701 MZI327701:MZN327701 NJE327701:NJJ327701 NTA327701:NTF327701 OCW327701:ODB327701 OMS327701:OMX327701 OWO327701:OWT327701 PGK327701:PGP327701 PQG327701:PQL327701 QAC327701:QAH327701 QJY327701:QKD327701 QTU327701:QTZ327701 RDQ327701:RDV327701 RNM327701:RNR327701 RXI327701:RXN327701 SHE327701:SHJ327701 SRA327701:SRF327701 TAW327701:TBB327701 TKS327701:TKX327701 TUO327701:TUT327701 UEK327701:UEP327701 UOG327701:UOL327701 UYC327701:UYH327701 VHY327701:VID327701 VRU327701:VRZ327701 WBQ327701:WBV327701 WLM327701:WLR327701 WVI327701:WVN327701 A393237:F393237 IW393237:JB393237 SS393237:SX393237 ACO393237:ACT393237 AMK393237:AMP393237 AWG393237:AWL393237 BGC393237:BGH393237 BPY393237:BQD393237 BZU393237:BZZ393237 CJQ393237:CJV393237 CTM393237:CTR393237 DDI393237:DDN393237 DNE393237:DNJ393237 DXA393237:DXF393237 EGW393237:EHB393237 EQS393237:EQX393237 FAO393237:FAT393237 FKK393237:FKP393237 FUG393237:FUL393237 GEC393237:GEH393237 GNY393237:GOD393237 GXU393237:GXZ393237 HHQ393237:HHV393237 HRM393237:HRR393237 IBI393237:IBN393237 ILE393237:ILJ393237 IVA393237:IVF393237 JEW393237:JFB393237 JOS393237:JOX393237 JYO393237:JYT393237 KIK393237:KIP393237 KSG393237:KSL393237 LCC393237:LCH393237 LLY393237:LMD393237 LVU393237:LVZ393237 MFQ393237:MFV393237 MPM393237:MPR393237 MZI393237:MZN393237 NJE393237:NJJ393237 NTA393237:NTF393237 OCW393237:ODB393237 OMS393237:OMX393237 OWO393237:OWT393237 PGK393237:PGP393237 PQG393237:PQL393237 QAC393237:QAH393237 QJY393237:QKD393237 QTU393237:QTZ393237 RDQ393237:RDV393237 RNM393237:RNR393237 RXI393237:RXN393237 SHE393237:SHJ393237 SRA393237:SRF393237 TAW393237:TBB393237 TKS393237:TKX393237 TUO393237:TUT393237 UEK393237:UEP393237 UOG393237:UOL393237 UYC393237:UYH393237 VHY393237:VID393237 VRU393237:VRZ393237 WBQ393237:WBV393237 WLM393237:WLR393237 WVI393237:WVN393237 A458773:F458773 IW458773:JB458773 SS458773:SX458773 ACO458773:ACT458773 AMK458773:AMP458773 AWG458773:AWL458773 BGC458773:BGH458773 BPY458773:BQD458773 BZU458773:BZZ458773 CJQ458773:CJV458773 CTM458773:CTR458773 DDI458773:DDN458773 DNE458773:DNJ458773 DXA458773:DXF458773 EGW458773:EHB458773 EQS458773:EQX458773 FAO458773:FAT458773 FKK458773:FKP458773 FUG458773:FUL458773 GEC458773:GEH458773 GNY458773:GOD458773 GXU458773:GXZ458773 HHQ458773:HHV458773 HRM458773:HRR458773 IBI458773:IBN458773 ILE458773:ILJ458773 IVA458773:IVF458773 JEW458773:JFB458773 JOS458773:JOX458773 JYO458773:JYT458773 KIK458773:KIP458773 KSG458773:KSL458773 LCC458773:LCH458773 LLY458773:LMD458773 LVU458773:LVZ458773 MFQ458773:MFV458773 MPM458773:MPR458773 MZI458773:MZN458773 NJE458773:NJJ458773 NTA458773:NTF458773 OCW458773:ODB458773 OMS458773:OMX458773 OWO458773:OWT458773 PGK458773:PGP458773 PQG458773:PQL458773 QAC458773:QAH458773 QJY458773:QKD458773 QTU458773:QTZ458773 RDQ458773:RDV458773 RNM458773:RNR458773 RXI458773:RXN458773 SHE458773:SHJ458773 SRA458773:SRF458773 TAW458773:TBB458773 TKS458773:TKX458773 TUO458773:TUT458773 UEK458773:UEP458773 UOG458773:UOL458773 UYC458773:UYH458773 VHY458773:VID458773 VRU458773:VRZ458773 WBQ458773:WBV458773 WLM458773:WLR458773 WVI458773:WVN458773 A524309:F524309 IW524309:JB524309 SS524309:SX524309 ACO524309:ACT524309 AMK524309:AMP524309 AWG524309:AWL524309 BGC524309:BGH524309 BPY524309:BQD524309 BZU524309:BZZ524309 CJQ524309:CJV524309 CTM524309:CTR524309 DDI524309:DDN524309 DNE524309:DNJ524309 DXA524309:DXF524309 EGW524309:EHB524309 EQS524309:EQX524309 FAO524309:FAT524309 FKK524309:FKP524309 FUG524309:FUL524309 GEC524309:GEH524309 GNY524309:GOD524309 GXU524309:GXZ524309 HHQ524309:HHV524309 HRM524309:HRR524309 IBI524309:IBN524309 ILE524309:ILJ524309 IVA524309:IVF524309 JEW524309:JFB524309 JOS524309:JOX524309 JYO524309:JYT524309 KIK524309:KIP524309 KSG524309:KSL524309 LCC524309:LCH524309 LLY524309:LMD524309 LVU524309:LVZ524309 MFQ524309:MFV524309 MPM524309:MPR524309 MZI524309:MZN524309 NJE524309:NJJ524309 NTA524309:NTF524309 OCW524309:ODB524309 OMS524309:OMX524309 OWO524309:OWT524309 PGK524309:PGP524309 PQG524309:PQL524309 QAC524309:QAH524309 QJY524309:QKD524309 QTU524309:QTZ524309 RDQ524309:RDV524309 RNM524309:RNR524309 RXI524309:RXN524309 SHE524309:SHJ524309 SRA524309:SRF524309 TAW524309:TBB524309 TKS524309:TKX524309 TUO524309:TUT524309 UEK524309:UEP524309 UOG524309:UOL524309 UYC524309:UYH524309 VHY524309:VID524309 VRU524309:VRZ524309 WBQ524309:WBV524309 WLM524309:WLR524309 WVI524309:WVN524309 A589845:F589845 IW589845:JB589845 SS589845:SX589845 ACO589845:ACT589845 AMK589845:AMP589845 AWG589845:AWL589845 BGC589845:BGH589845 BPY589845:BQD589845 BZU589845:BZZ589845 CJQ589845:CJV589845 CTM589845:CTR589845 DDI589845:DDN589845 DNE589845:DNJ589845 DXA589845:DXF589845 EGW589845:EHB589845 EQS589845:EQX589845 FAO589845:FAT589845 FKK589845:FKP589845 FUG589845:FUL589845 GEC589845:GEH589845 GNY589845:GOD589845 GXU589845:GXZ589845 HHQ589845:HHV589845 HRM589845:HRR589845 IBI589845:IBN589845 ILE589845:ILJ589845 IVA589845:IVF589845 JEW589845:JFB589845 JOS589845:JOX589845 JYO589845:JYT589845 KIK589845:KIP589845 KSG589845:KSL589845 LCC589845:LCH589845 LLY589845:LMD589845 LVU589845:LVZ589845 MFQ589845:MFV589845 MPM589845:MPR589845 MZI589845:MZN589845 NJE589845:NJJ589845 NTA589845:NTF589845 OCW589845:ODB589845 OMS589845:OMX589845 OWO589845:OWT589845 PGK589845:PGP589845 PQG589845:PQL589845 QAC589845:QAH589845 QJY589845:QKD589845 QTU589845:QTZ589845 RDQ589845:RDV589845 RNM589845:RNR589845 RXI589845:RXN589845 SHE589845:SHJ589845 SRA589845:SRF589845 TAW589845:TBB589845 TKS589845:TKX589845 TUO589845:TUT589845 UEK589845:UEP589845 UOG589845:UOL589845 UYC589845:UYH589845 VHY589845:VID589845 VRU589845:VRZ589845 WBQ589845:WBV589845 WLM589845:WLR589845 WVI589845:WVN589845 A655381:F655381 IW655381:JB655381 SS655381:SX655381 ACO655381:ACT655381 AMK655381:AMP655381 AWG655381:AWL655381 BGC655381:BGH655381 BPY655381:BQD655381 BZU655381:BZZ655381 CJQ655381:CJV655381 CTM655381:CTR655381 DDI655381:DDN655381 DNE655381:DNJ655381 DXA655381:DXF655381 EGW655381:EHB655381 EQS655381:EQX655381 FAO655381:FAT655381 FKK655381:FKP655381 FUG655381:FUL655381 GEC655381:GEH655381 GNY655381:GOD655381 GXU655381:GXZ655381 HHQ655381:HHV655381 HRM655381:HRR655381 IBI655381:IBN655381 ILE655381:ILJ655381 IVA655381:IVF655381 JEW655381:JFB655381 JOS655381:JOX655381 JYO655381:JYT655381 KIK655381:KIP655381 KSG655381:KSL655381 LCC655381:LCH655381 LLY655381:LMD655381 LVU655381:LVZ655381 MFQ655381:MFV655381 MPM655381:MPR655381 MZI655381:MZN655381 NJE655381:NJJ655381 NTA655381:NTF655381 OCW655381:ODB655381 OMS655381:OMX655381 OWO655381:OWT655381 PGK655381:PGP655381 PQG655381:PQL655381 QAC655381:QAH655381 QJY655381:QKD655381 QTU655381:QTZ655381 RDQ655381:RDV655381 RNM655381:RNR655381 RXI655381:RXN655381 SHE655381:SHJ655381 SRA655381:SRF655381 TAW655381:TBB655381 TKS655381:TKX655381 TUO655381:TUT655381 UEK655381:UEP655381 UOG655381:UOL655381 UYC655381:UYH655381 VHY655381:VID655381 VRU655381:VRZ655381 WBQ655381:WBV655381 WLM655381:WLR655381 WVI655381:WVN655381 A720917:F720917 IW720917:JB720917 SS720917:SX720917 ACO720917:ACT720917 AMK720917:AMP720917 AWG720917:AWL720917 BGC720917:BGH720917 BPY720917:BQD720917 BZU720917:BZZ720917 CJQ720917:CJV720917 CTM720917:CTR720917 DDI720917:DDN720917 DNE720917:DNJ720917 DXA720917:DXF720917 EGW720917:EHB720917 EQS720917:EQX720917 FAO720917:FAT720917 FKK720917:FKP720917 FUG720917:FUL720917 GEC720917:GEH720917 GNY720917:GOD720917 GXU720917:GXZ720917 HHQ720917:HHV720917 HRM720917:HRR720917 IBI720917:IBN720917 ILE720917:ILJ720917 IVA720917:IVF720917 JEW720917:JFB720917 JOS720917:JOX720917 JYO720917:JYT720917 KIK720917:KIP720917 KSG720917:KSL720917 LCC720917:LCH720917 LLY720917:LMD720917 LVU720917:LVZ720917 MFQ720917:MFV720917 MPM720917:MPR720917 MZI720917:MZN720917 NJE720917:NJJ720917 NTA720917:NTF720917 OCW720917:ODB720917 OMS720917:OMX720917 OWO720917:OWT720917 PGK720917:PGP720917 PQG720917:PQL720917 QAC720917:QAH720917 QJY720917:QKD720917 QTU720917:QTZ720917 RDQ720917:RDV720917 RNM720917:RNR720917 RXI720917:RXN720917 SHE720917:SHJ720917 SRA720917:SRF720917 TAW720917:TBB720917 TKS720917:TKX720917 TUO720917:TUT720917 UEK720917:UEP720917 UOG720917:UOL720917 UYC720917:UYH720917 VHY720917:VID720917 VRU720917:VRZ720917 WBQ720917:WBV720917 WLM720917:WLR720917 WVI720917:WVN720917 A786453:F786453 IW786453:JB786453 SS786453:SX786453 ACO786453:ACT786453 AMK786453:AMP786453 AWG786453:AWL786453 BGC786453:BGH786453 BPY786453:BQD786453 BZU786453:BZZ786453 CJQ786453:CJV786453 CTM786453:CTR786453 DDI786453:DDN786453 DNE786453:DNJ786453 DXA786453:DXF786453 EGW786453:EHB786453 EQS786453:EQX786453 FAO786453:FAT786453 FKK786453:FKP786453 FUG786453:FUL786453 GEC786453:GEH786453 GNY786453:GOD786453 GXU786453:GXZ786453 HHQ786453:HHV786453 HRM786453:HRR786453 IBI786453:IBN786453 ILE786453:ILJ786453 IVA786453:IVF786453 JEW786453:JFB786453 JOS786453:JOX786453 JYO786453:JYT786453 KIK786453:KIP786453 KSG786453:KSL786453 LCC786453:LCH786453 LLY786453:LMD786453 LVU786453:LVZ786453 MFQ786453:MFV786453 MPM786453:MPR786453 MZI786453:MZN786453 NJE786453:NJJ786453 NTA786453:NTF786453 OCW786453:ODB786453 OMS786453:OMX786453 OWO786453:OWT786453 PGK786453:PGP786453 PQG786453:PQL786453 QAC786453:QAH786453 QJY786453:QKD786453 QTU786453:QTZ786453 RDQ786453:RDV786453 RNM786453:RNR786453 RXI786453:RXN786453 SHE786453:SHJ786453 SRA786453:SRF786453 TAW786453:TBB786453 TKS786453:TKX786453 TUO786453:TUT786453 UEK786453:UEP786453 UOG786453:UOL786453 UYC786453:UYH786453 VHY786453:VID786453 VRU786453:VRZ786453 WBQ786453:WBV786453 WLM786453:WLR786453 WVI786453:WVN786453 A851989:F851989 IW851989:JB851989 SS851989:SX851989 ACO851989:ACT851989 AMK851989:AMP851989 AWG851989:AWL851989 BGC851989:BGH851989 BPY851989:BQD851989 BZU851989:BZZ851989 CJQ851989:CJV851989 CTM851989:CTR851989 DDI851989:DDN851989 DNE851989:DNJ851989 DXA851989:DXF851989 EGW851989:EHB851989 EQS851989:EQX851989 FAO851989:FAT851989 FKK851989:FKP851989 FUG851989:FUL851989 GEC851989:GEH851989 GNY851989:GOD851989 GXU851989:GXZ851989 HHQ851989:HHV851989 HRM851989:HRR851989 IBI851989:IBN851989 ILE851989:ILJ851989 IVA851989:IVF851989 JEW851989:JFB851989 JOS851989:JOX851989 JYO851989:JYT851989 KIK851989:KIP851989 KSG851989:KSL851989 LCC851989:LCH851989 LLY851989:LMD851989 LVU851989:LVZ851989 MFQ851989:MFV851989 MPM851989:MPR851989 MZI851989:MZN851989 NJE851989:NJJ851989 NTA851989:NTF851989 OCW851989:ODB851989 OMS851989:OMX851989 OWO851989:OWT851989 PGK851989:PGP851989 PQG851989:PQL851989 QAC851989:QAH851989 QJY851989:QKD851989 QTU851989:QTZ851989 RDQ851989:RDV851989 RNM851989:RNR851989 RXI851989:RXN851989 SHE851989:SHJ851989 SRA851989:SRF851989 TAW851989:TBB851989 TKS851989:TKX851989 TUO851989:TUT851989 UEK851989:UEP851989 UOG851989:UOL851989 UYC851989:UYH851989 VHY851989:VID851989 VRU851989:VRZ851989 WBQ851989:WBV851989 WLM851989:WLR851989 WVI851989:WVN851989 A917525:F917525 IW917525:JB917525 SS917525:SX917525 ACO917525:ACT917525 AMK917525:AMP917525 AWG917525:AWL917525 BGC917525:BGH917525 BPY917525:BQD917525 BZU917525:BZZ917525 CJQ917525:CJV917525 CTM917525:CTR917525 DDI917525:DDN917525 DNE917525:DNJ917525 DXA917525:DXF917525 EGW917525:EHB917525 EQS917525:EQX917525 FAO917525:FAT917525 FKK917525:FKP917525 FUG917525:FUL917525 GEC917525:GEH917525 GNY917525:GOD917525 GXU917525:GXZ917525 HHQ917525:HHV917525 HRM917525:HRR917525 IBI917525:IBN917525 ILE917525:ILJ917525 IVA917525:IVF917525 JEW917525:JFB917525 JOS917525:JOX917525 JYO917525:JYT917525 KIK917525:KIP917525 KSG917525:KSL917525 LCC917525:LCH917525 LLY917525:LMD917525 LVU917525:LVZ917525 MFQ917525:MFV917525 MPM917525:MPR917525 MZI917525:MZN917525 NJE917525:NJJ917525 NTA917525:NTF917525 OCW917525:ODB917525 OMS917525:OMX917525 OWO917525:OWT917525 PGK917525:PGP917525 PQG917525:PQL917525 QAC917525:QAH917525 QJY917525:QKD917525 QTU917525:QTZ917525 RDQ917525:RDV917525 RNM917525:RNR917525 RXI917525:RXN917525 SHE917525:SHJ917525 SRA917525:SRF917525 TAW917525:TBB917525 TKS917525:TKX917525 TUO917525:TUT917525 UEK917525:UEP917525 UOG917525:UOL917525 UYC917525:UYH917525 VHY917525:VID917525 VRU917525:VRZ917525 WBQ917525:WBV917525 WLM917525:WLR917525 WVI917525:WVN917525 A983061:F983061 IW983061:JB983061 SS983061:SX983061 ACO983061:ACT983061 AMK983061:AMP983061 AWG983061:AWL983061 BGC983061:BGH983061 BPY983061:BQD983061 BZU983061:BZZ983061 CJQ983061:CJV983061 CTM983061:CTR983061 DDI983061:DDN983061 DNE983061:DNJ983061 DXA983061:DXF983061 EGW983061:EHB983061 EQS983061:EQX983061 FAO983061:FAT983061 FKK983061:FKP983061 FUG983061:FUL983061 GEC983061:GEH983061 GNY983061:GOD983061 GXU983061:GXZ983061 HHQ983061:HHV983061 HRM983061:HRR983061 IBI983061:IBN983061 ILE983061:ILJ983061 IVA983061:IVF983061 JEW983061:JFB983061 JOS983061:JOX983061 JYO983061:JYT983061 KIK983061:KIP983061 KSG983061:KSL983061 LCC983061:LCH983061 LLY983061:LMD983061 LVU983061:LVZ983061 MFQ983061:MFV983061 MPM983061:MPR983061 MZI983061:MZN983061 NJE983061:NJJ983061 NTA983061:NTF983061 OCW983061:ODB983061 OMS983061:OMX983061 OWO983061:OWT983061 PGK983061:PGP983061 PQG983061:PQL983061 QAC983061:QAH983061 QJY983061:QKD983061 QTU983061:QTZ983061 RDQ983061:RDV983061 RNM983061:RNR983061 RXI983061:RXN983061 SHE983061:SHJ983061 SRA983061:SRF983061 TAW983061:TBB983061 TKS983061:TKX983061 TUO983061:TUT983061 UEK983061:UEP983061 UOG983061:UOL983061 UYC983061:UYH983061 VHY983061:VID983061 VRU983061:VRZ983061 WBQ983061:WBV983061 WLM983061:WLR983061 WVI983061:WVN983061" xr:uid="{00000000-0002-0000-0D00-000011000000}">
      <formula1>COUNTA(C19,F19,L19)=3</formula1>
    </dataValidation>
    <dataValidation type="custom" allowBlank="1" showInputMessage="1" showErrorMessage="1" sqref="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xr:uid="{00000000-0002-0000-0D00-000012000000}">
      <formula1>COUNTA(C19,F18,L19)=3</formula1>
    </dataValidation>
    <dataValidation type="custom" allowBlank="1" showInputMessage="1" showErrorMessage="1" sqref="WVT983059:WVW983059 JH19:JK19 TD19:TG19 ACZ19:ADC19 AMV19:AMY19 AWR19:AWU19 BGN19:BGQ19 BQJ19:BQM19 CAF19:CAI19 CKB19:CKE19 CTX19:CUA19 DDT19:DDW19 DNP19:DNS19 DXL19:DXO19 EHH19:EHK19 ERD19:ERG19 FAZ19:FBC19 FKV19:FKY19 FUR19:FUU19 GEN19:GEQ19 GOJ19:GOM19 GYF19:GYI19 HIB19:HIE19 HRX19:HSA19 IBT19:IBW19 ILP19:ILS19 IVL19:IVO19 JFH19:JFK19 JPD19:JPG19 JYZ19:JZC19 KIV19:KIY19 KSR19:KSU19 LCN19:LCQ19 LMJ19:LMM19 LWF19:LWI19 MGB19:MGE19 MPX19:MQA19 MZT19:MZW19 NJP19:NJS19 NTL19:NTO19 ODH19:ODK19 OND19:ONG19 OWZ19:OXC19 PGV19:PGY19 PQR19:PQU19 QAN19:QAQ19 QKJ19:QKM19 QUF19:QUI19 REB19:REE19 RNX19:ROA19 RXT19:RXW19 SHP19:SHS19 SRL19:SRO19 TBH19:TBK19 TLD19:TLG19 TUZ19:TVC19 UEV19:UEY19 UOR19:UOU19 UYN19:UYQ19 VIJ19:VIM19 VSF19:VSI19 WCB19:WCE19 WLX19:WMA19 WVT19:WVW19 L65555:O65555 JH65555:JK65555 TD65555:TG65555 ACZ65555:ADC65555 AMV65555:AMY65555 AWR65555:AWU65555 BGN65555:BGQ65555 BQJ65555:BQM65555 CAF65555:CAI65555 CKB65555:CKE65555 CTX65555:CUA65555 DDT65555:DDW65555 DNP65555:DNS65555 DXL65555:DXO65555 EHH65555:EHK65555 ERD65555:ERG65555 FAZ65555:FBC65555 FKV65555:FKY65555 FUR65555:FUU65555 GEN65555:GEQ65555 GOJ65555:GOM65555 GYF65555:GYI65555 HIB65555:HIE65555 HRX65555:HSA65555 IBT65555:IBW65555 ILP65555:ILS65555 IVL65555:IVO65555 JFH65555:JFK65555 JPD65555:JPG65555 JYZ65555:JZC65555 KIV65555:KIY65555 KSR65555:KSU65555 LCN65555:LCQ65555 LMJ65555:LMM65555 LWF65555:LWI65555 MGB65555:MGE65555 MPX65555:MQA65555 MZT65555:MZW65555 NJP65555:NJS65555 NTL65555:NTO65555 ODH65555:ODK65555 OND65555:ONG65555 OWZ65555:OXC65555 PGV65555:PGY65555 PQR65555:PQU65555 QAN65555:QAQ65555 QKJ65555:QKM65555 QUF65555:QUI65555 REB65555:REE65555 RNX65555:ROA65555 RXT65555:RXW65555 SHP65555:SHS65555 SRL65555:SRO65555 TBH65555:TBK65555 TLD65555:TLG65555 TUZ65555:TVC65555 UEV65555:UEY65555 UOR65555:UOU65555 UYN65555:UYQ65555 VIJ65555:VIM65555 VSF65555:VSI65555 WCB65555:WCE65555 WLX65555:WMA65555 WVT65555:WVW65555 L131091:O131091 JH131091:JK131091 TD131091:TG131091 ACZ131091:ADC131091 AMV131091:AMY131091 AWR131091:AWU131091 BGN131091:BGQ131091 BQJ131091:BQM131091 CAF131091:CAI131091 CKB131091:CKE131091 CTX131091:CUA131091 DDT131091:DDW131091 DNP131091:DNS131091 DXL131091:DXO131091 EHH131091:EHK131091 ERD131091:ERG131091 FAZ131091:FBC131091 FKV131091:FKY131091 FUR131091:FUU131091 GEN131091:GEQ131091 GOJ131091:GOM131091 GYF131091:GYI131091 HIB131091:HIE131091 HRX131091:HSA131091 IBT131091:IBW131091 ILP131091:ILS131091 IVL131091:IVO131091 JFH131091:JFK131091 JPD131091:JPG131091 JYZ131091:JZC131091 KIV131091:KIY131091 KSR131091:KSU131091 LCN131091:LCQ131091 LMJ131091:LMM131091 LWF131091:LWI131091 MGB131091:MGE131091 MPX131091:MQA131091 MZT131091:MZW131091 NJP131091:NJS131091 NTL131091:NTO131091 ODH131091:ODK131091 OND131091:ONG131091 OWZ131091:OXC131091 PGV131091:PGY131091 PQR131091:PQU131091 QAN131091:QAQ131091 QKJ131091:QKM131091 QUF131091:QUI131091 REB131091:REE131091 RNX131091:ROA131091 RXT131091:RXW131091 SHP131091:SHS131091 SRL131091:SRO131091 TBH131091:TBK131091 TLD131091:TLG131091 TUZ131091:TVC131091 UEV131091:UEY131091 UOR131091:UOU131091 UYN131091:UYQ131091 VIJ131091:VIM131091 VSF131091:VSI131091 WCB131091:WCE131091 WLX131091:WMA131091 WVT131091:WVW131091 L196627:O196627 JH196627:JK196627 TD196627:TG196627 ACZ196627:ADC196627 AMV196627:AMY196627 AWR196627:AWU196627 BGN196627:BGQ196627 BQJ196627:BQM196627 CAF196627:CAI196627 CKB196627:CKE196627 CTX196627:CUA196627 DDT196627:DDW196627 DNP196627:DNS196627 DXL196627:DXO196627 EHH196627:EHK196627 ERD196627:ERG196627 FAZ196627:FBC196627 FKV196627:FKY196627 FUR196627:FUU196627 GEN196627:GEQ196627 GOJ196627:GOM196627 GYF196627:GYI196627 HIB196627:HIE196627 HRX196627:HSA196627 IBT196627:IBW196627 ILP196627:ILS196627 IVL196627:IVO196627 JFH196627:JFK196627 JPD196627:JPG196627 JYZ196627:JZC196627 KIV196627:KIY196627 KSR196627:KSU196627 LCN196627:LCQ196627 LMJ196627:LMM196627 LWF196627:LWI196627 MGB196627:MGE196627 MPX196627:MQA196627 MZT196627:MZW196627 NJP196627:NJS196627 NTL196627:NTO196627 ODH196627:ODK196627 OND196627:ONG196627 OWZ196627:OXC196627 PGV196627:PGY196627 PQR196627:PQU196627 QAN196627:QAQ196627 QKJ196627:QKM196627 QUF196627:QUI196627 REB196627:REE196627 RNX196627:ROA196627 RXT196627:RXW196627 SHP196627:SHS196627 SRL196627:SRO196627 TBH196627:TBK196627 TLD196627:TLG196627 TUZ196627:TVC196627 UEV196627:UEY196627 UOR196627:UOU196627 UYN196627:UYQ196627 VIJ196627:VIM196627 VSF196627:VSI196627 WCB196627:WCE196627 WLX196627:WMA196627 WVT196627:WVW196627 L262163:O262163 JH262163:JK262163 TD262163:TG262163 ACZ262163:ADC262163 AMV262163:AMY262163 AWR262163:AWU262163 BGN262163:BGQ262163 BQJ262163:BQM262163 CAF262163:CAI262163 CKB262163:CKE262163 CTX262163:CUA262163 DDT262163:DDW262163 DNP262163:DNS262163 DXL262163:DXO262163 EHH262163:EHK262163 ERD262163:ERG262163 FAZ262163:FBC262163 FKV262163:FKY262163 FUR262163:FUU262163 GEN262163:GEQ262163 GOJ262163:GOM262163 GYF262163:GYI262163 HIB262163:HIE262163 HRX262163:HSA262163 IBT262163:IBW262163 ILP262163:ILS262163 IVL262163:IVO262163 JFH262163:JFK262163 JPD262163:JPG262163 JYZ262163:JZC262163 KIV262163:KIY262163 KSR262163:KSU262163 LCN262163:LCQ262163 LMJ262163:LMM262163 LWF262163:LWI262163 MGB262163:MGE262163 MPX262163:MQA262163 MZT262163:MZW262163 NJP262163:NJS262163 NTL262163:NTO262163 ODH262163:ODK262163 OND262163:ONG262163 OWZ262163:OXC262163 PGV262163:PGY262163 PQR262163:PQU262163 QAN262163:QAQ262163 QKJ262163:QKM262163 QUF262163:QUI262163 REB262163:REE262163 RNX262163:ROA262163 RXT262163:RXW262163 SHP262163:SHS262163 SRL262163:SRO262163 TBH262163:TBK262163 TLD262163:TLG262163 TUZ262163:TVC262163 UEV262163:UEY262163 UOR262163:UOU262163 UYN262163:UYQ262163 VIJ262163:VIM262163 VSF262163:VSI262163 WCB262163:WCE262163 WLX262163:WMA262163 WVT262163:WVW262163 L327699:O327699 JH327699:JK327699 TD327699:TG327699 ACZ327699:ADC327699 AMV327699:AMY327699 AWR327699:AWU327699 BGN327699:BGQ327699 BQJ327699:BQM327699 CAF327699:CAI327699 CKB327699:CKE327699 CTX327699:CUA327699 DDT327699:DDW327699 DNP327699:DNS327699 DXL327699:DXO327699 EHH327699:EHK327699 ERD327699:ERG327699 FAZ327699:FBC327699 FKV327699:FKY327699 FUR327699:FUU327699 GEN327699:GEQ327699 GOJ327699:GOM327699 GYF327699:GYI327699 HIB327699:HIE327699 HRX327699:HSA327699 IBT327699:IBW327699 ILP327699:ILS327699 IVL327699:IVO327699 JFH327699:JFK327699 JPD327699:JPG327699 JYZ327699:JZC327699 KIV327699:KIY327699 KSR327699:KSU327699 LCN327699:LCQ327699 LMJ327699:LMM327699 LWF327699:LWI327699 MGB327699:MGE327699 MPX327699:MQA327699 MZT327699:MZW327699 NJP327699:NJS327699 NTL327699:NTO327699 ODH327699:ODK327699 OND327699:ONG327699 OWZ327699:OXC327699 PGV327699:PGY327699 PQR327699:PQU327699 QAN327699:QAQ327699 QKJ327699:QKM327699 QUF327699:QUI327699 REB327699:REE327699 RNX327699:ROA327699 RXT327699:RXW327699 SHP327699:SHS327699 SRL327699:SRO327699 TBH327699:TBK327699 TLD327699:TLG327699 TUZ327699:TVC327699 UEV327699:UEY327699 UOR327699:UOU327699 UYN327699:UYQ327699 VIJ327699:VIM327699 VSF327699:VSI327699 WCB327699:WCE327699 WLX327699:WMA327699 WVT327699:WVW327699 L393235:O393235 JH393235:JK393235 TD393235:TG393235 ACZ393235:ADC393235 AMV393235:AMY393235 AWR393235:AWU393235 BGN393235:BGQ393235 BQJ393235:BQM393235 CAF393235:CAI393235 CKB393235:CKE393235 CTX393235:CUA393235 DDT393235:DDW393235 DNP393235:DNS393235 DXL393235:DXO393235 EHH393235:EHK393235 ERD393235:ERG393235 FAZ393235:FBC393235 FKV393235:FKY393235 FUR393235:FUU393235 GEN393235:GEQ393235 GOJ393235:GOM393235 GYF393235:GYI393235 HIB393235:HIE393235 HRX393235:HSA393235 IBT393235:IBW393235 ILP393235:ILS393235 IVL393235:IVO393235 JFH393235:JFK393235 JPD393235:JPG393235 JYZ393235:JZC393235 KIV393235:KIY393235 KSR393235:KSU393235 LCN393235:LCQ393235 LMJ393235:LMM393235 LWF393235:LWI393235 MGB393235:MGE393235 MPX393235:MQA393235 MZT393235:MZW393235 NJP393235:NJS393235 NTL393235:NTO393235 ODH393235:ODK393235 OND393235:ONG393235 OWZ393235:OXC393235 PGV393235:PGY393235 PQR393235:PQU393235 QAN393235:QAQ393235 QKJ393235:QKM393235 QUF393235:QUI393235 REB393235:REE393235 RNX393235:ROA393235 RXT393235:RXW393235 SHP393235:SHS393235 SRL393235:SRO393235 TBH393235:TBK393235 TLD393235:TLG393235 TUZ393235:TVC393235 UEV393235:UEY393235 UOR393235:UOU393235 UYN393235:UYQ393235 VIJ393235:VIM393235 VSF393235:VSI393235 WCB393235:WCE393235 WLX393235:WMA393235 WVT393235:WVW393235 L458771:O458771 JH458771:JK458771 TD458771:TG458771 ACZ458771:ADC458771 AMV458771:AMY458771 AWR458771:AWU458771 BGN458771:BGQ458771 BQJ458771:BQM458771 CAF458771:CAI458771 CKB458771:CKE458771 CTX458771:CUA458771 DDT458771:DDW458771 DNP458771:DNS458771 DXL458771:DXO458771 EHH458771:EHK458771 ERD458771:ERG458771 FAZ458771:FBC458771 FKV458771:FKY458771 FUR458771:FUU458771 GEN458771:GEQ458771 GOJ458771:GOM458771 GYF458771:GYI458771 HIB458771:HIE458771 HRX458771:HSA458771 IBT458771:IBW458771 ILP458771:ILS458771 IVL458771:IVO458771 JFH458771:JFK458771 JPD458771:JPG458771 JYZ458771:JZC458771 KIV458771:KIY458771 KSR458771:KSU458771 LCN458771:LCQ458771 LMJ458771:LMM458771 LWF458771:LWI458771 MGB458771:MGE458771 MPX458771:MQA458771 MZT458771:MZW458771 NJP458771:NJS458771 NTL458771:NTO458771 ODH458771:ODK458771 OND458771:ONG458771 OWZ458771:OXC458771 PGV458771:PGY458771 PQR458771:PQU458771 QAN458771:QAQ458771 QKJ458771:QKM458771 QUF458771:QUI458771 REB458771:REE458771 RNX458771:ROA458771 RXT458771:RXW458771 SHP458771:SHS458771 SRL458771:SRO458771 TBH458771:TBK458771 TLD458771:TLG458771 TUZ458771:TVC458771 UEV458771:UEY458771 UOR458771:UOU458771 UYN458771:UYQ458771 VIJ458771:VIM458771 VSF458771:VSI458771 WCB458771:WCE458771 WLX458771:WMA458771 WVT458771:WVW458771 L524307:O524307 JH524307:JK524307 TD524307:TG524307 ACZ524307:ADC524307 AMV524307:AMY524307 AWR524307:AWU524307 BGN524307:BGQ524307 BQJ524307:BQM524307 CAF524307:CAI524307 CKB524307:CKE524307 CTX524307:CUA524307 DDT524307:DDW524307 DNP524307:DNS524307 DXL524307:DXO524307 EHH524307:EHK524307 ERD524307:ERG524307 FAZ524307:FBC524307 FKV524307:FKY524307 FUR524307:FUU524307 GEN524307:GEQ524307 GOJ524307:GOM524307 GYF524307:GYI524307 HIB524307:HIE524307 HRX524307:HSA524307 IBT524307:IBW524307 ILP524307:ILS524307 IVL524307:IVO524307 JFH524307:JFK524307 JPD524307:JPG524307 JYZ524307:JZC524307 KIV524307:KIY524307 KSR524307:KSU524307 LCN524307:LCQ524307 LMJ524307:LMM524307 LWF524307:LWI524307 MGB524307:MGE524307 MPX524307:MQA524307 MZT524307:MZW524307 NJP524307:NJS524307 NTL524307:NTO524307 ODH524307:ODK524307 OND524307:ONG524307 OWZ524307:OXC524307 PGV524307:PGY524307 PQR524307:PQU524307 QAN524307:QAQ524307 QKJ524307:QKM524307 QUF524307:QUI524307 REB524307:REE524307 RNX524307:ROA524307 RXT524307:RXW524307 SHP524307:SHS524307 SRL524307:SRO524307 TBH524307:TBK524307 TLD524307:TLG524307 TUZ524307:TVC524307 UEV524307:UEY524307 UOR524307:UOU524307 UYN524307:UYQ524307 VIJ524307:VIM524307 VSF524307:VSI524307 WCB524307:WCE524307 WLX524307:WMA524307 WVT524307:WVW524307 L589843:O589843 JH589843:JK589843 TD589843:TG589843 ACZ589843:ADC589843 AMV589843:AMY589843 AWR589843:AWU589843 BGN589843:BGQ589843 BQJ589843:BQM589843 CAF589843:CAI589843 CKB589843:CKE589843 CTX589843:CUA589843 DDT589843:DDW589843 DNP589843:DNS589843 DXL589843:DXO589843 EHH589843:EHK589843 ERD589843:ERG589843 FAZ589843:FBC589843 FKV589843:FKY589843 FUR589843:FUU589843 GEN589843:GEQ589843 GOJ589843:GOM589843 GYF589843:GYI589843 HIB589843:HIE589843 HRX589843:HSA589843 IBT589843:IBW589843 ILP589843:ILS589843 IVL589843:IVO589843 JFH589843:JFK589843 JPD589843:JPG589843 JYZ589843:JZC589843 KIV589843:KIY589843 KSR589843:KSU589843 LCN589843:LCQ589843 LMJ589843:LMM589843 LWF589843:LWI589843 MGB589843:MGE589843 MPX589843:MQA589843 MZT589843:MZW589843 NJP589843:NJS589843 NTL589843:NTO589843 ODH589843:ODK589843 OND589843:ONG589843 OWZ589843:OXC589843 PGV589843:PGY589843 PQR589843:PQU589843 QAN589843:QAQ589843 QKJ589843:QKM589843 QUF589843:QUI589843 REB589843:REE589843 RNX589843:ROA589843 RXT589843:RXW589843 SHP589843:SHS589843 SRL589843:SRO589843 TBH589843:TBK589843 TLD589843:TLG589843 TUZ589843:TVC589843 UEV589843:UEY589843 UOR589843:UOU589843 UYN589843:UYQ589843 VIJ589843:VIM589843 VSF589843:VSI589843 WCB589843:WCE589843 WLX589843:WMA589843 WVT589843:WVW589843 L655379:O655379 JH655379:JK655379 TD655379:TG655379 ACZ655379:ADC655379 AMV655379:AMY655379 AWR655379:AWU655379 BGN655379:BGQ655379 BQJ655379:BQM655379 CAF655379:CAI655379 CKB655379:CKE655379 CTX655379:CUA655379 DDT655379:DDW655379 DNP655379:DNS655379 DXL655379:DXO655379 EHH655379:EHK655379 ERD655379:ERG655379 FAZ655379:FBC655379 FKV655379:FKY655379 FUR655379:FUU655379 GEN655379:GEQ655379 GOJ655379:GOM655379 GYF655379:GYI655379 HIB655379:HIE655379 HRX655379:HSA655379 IBT655379:IBW655379 ILP655379:ILS655379 IVL655379:IVO655379 JFH655379:JFK655379 JPD655379:JPG655379 JYZ655379:JZC655379 KIV655379:KIY655379 KSR655379:KSU655379 LCN655379:LCQ655379 LMJ655379:LMM655379 LWF655379:LWI655379 MGB655379:MGE655379 MPX655379:MQA655379 MZT655379:MZW655379 NJP655379:NJS655379 NTL655379:NTO655379 ODH655379:ODK655379 OND655379:ONG655379 OWZ655379:OXC655379 PGV655379:PGY655379 PQR655379:PQU655379 QAN655379:QAQ655379 QKJ655379:QKM655379 QUF655379:QUI655379 REB655379:REE655379 RNX655379:ROA655379 RXT655379:RXW655379 SHP655379:SHS655379 SRL655379:SRO655379 TBH655379:TBK655379 TLD655379:TLG655379 TUZ655379:TVC655379 UEV655379:UEY655379 UOR655379:UOU655379 UYN655379:UYQ655379 VIJ655379:VIM655379 VSF655379:VSI655379 WCB655379:WCE655379 WLX655379:WMA655379 WVT655379:WVW655379 L720915:O720915 JH720915:JK720915 TD720915:TG720915 ACZ720915:ADC720915 AMV720915:AMY720915 AWR720915:AWU720915 BGN720915:BGQ720915 BQJ720915:BQM720915 CAF720915:CAI720915 CKB720915:CKE720915 CTX720915:CUA720915 DDT720915:DDW720915 DNP720915:DNS720915 DXL720915:DXO720915 EHH720915:EHK720915 ERD720915:ERG720915 FAZ720915:FBC720915 FKV720915:FKY720915 FUR720915:FUU720915 GEN720915:GEQ720915 GOJ720915:GOM720915 GYF720915:GYI720915 HIB720915:HIE720915 HRX720915:HSA720915 IBT720915:IBW720915 ILP720915:ILS720915 IVL720915:IVO720915 JFH720915:JFK720915 JPD720915:JPG720915 JYZ720915:JZC720915 KIV720915:KIY720915 KSR720915:KSU720915 LCN720915:LCQ720915 LMJ720915:LMM720915 LWF720915:LWI720915 MGB720915:MGE720915 MPX720915:MQA720915 MZT720915:MZW720915 NJP720915:NJS720915 NTL720915:NTO720915 ODH720915:ODK720915 OND720915:ONG720915 OWZ720915:OXC720915 PGV720915:PGY720915 PQR720915:PQU720915 QAN720915:QAQ720915 QKJ720915:QKM720915 QUF720915:QUI720915 REB720915:REE720915 RNX720915:ROA720915 RXT720915:RXW720915 SHP720915:SHS720915 SRL720915:SRO720915 TBH720915:TBK720915 TLD720915:TLG720915 TUZ720915:TVC720915 UEV720915:UEY720915 UOR720915:UOU720915 UYN720915:UYQ720915 VIJ720915:VIM720915 VSF720915:VSI720915 WCB720915:WCE720915 WLX720915:WMA720915 WVT720915:WVW720915 L786451:O786451 JH786451:JK786451 TD786451:TG786451 ACZ786451:ADC786451 AMV786451:AMY786451 AWR786451:AWU786451 BGN786451:BGQ786451 BQJ786451:BQM786451 CAF786451:CAI786451 CKB786451:CKE786451 CTX786451:CUA786451 DDT786451:DDW786451 DNP786451:DNS786451 DXL786451:DXO786451 EHH786451:EHK786451 ERD786451:ERG786451 FAZ786451:FBC786451 FKV786451:FKY786451 FUR786451:FUU786451 GEN786451:GEQ786451 GOJ786451:GOM786451 GYF786451:GYI786451 HIB786451:HIE786451 HRX786451:HSA786451 IBT786451:IBW786451 ILP786451:ILS786451 IVL786451:IVO786451 JFH786451:JFK786451 JPD786451:JPG786451 JYZ786451:JZC786451 KIV786451:KIY786451 KSR786451:KSU786451 LCN786451:LCQ786451 LMJ786451:LMM786451 LWF786451:LWI786451 MGB786451:MGE786451 MPX786451:MQA786451 MZT786451:MZW786451 NJP786451:NJS786451 NTL786451:NTO786451 ODH786451:ODK786451 OND786451:ONG786451 OWZ786451:OXC786451 PGV786451:PGY786451 PQR786451:PQU786451 QAN786451:QAQ786451 QKJ786451:QKM786451 QUF786451:QUI786451 REB786451:REE786451 RNX786451:ROA786451 RXT786451:RXW786451 SHP786451:SHS786451 SRL786451:SRO786451 TBH786451:TBK786451 TLD786451:TLG786451 TUZ786451:TVC786451 UEV786451:UEY786451 UOR786451:UOU786451 UYN786451:UYQ786451 VIJ786451:VIM786451 VSF786451:VSI786451 WCB786451:WCE786451 WLX786451:WMA786451 WVT786451:WVW786451 L851987:O851987 JH851987:JK851987 TD851987:TG851987 ACZ851987:ADC851987 AMV851987:AMY851987 AWR851987:AWU851987 BGN851987:BGQ851987 BQJ851987:BQM851987 CAF851987:CAI851987 CKB851987:CKE851987 CTX851987:CUA851987 DDT851987:DDW851987 DNP851987:DNS851987 DXL851987:DXO851987 EHH851987:EHK851987 ERD851987:ERG851987 FAZ851987:FBC851987 FKV851987:FKY851987 FUR851987:FUU851987 GEN851987:GEQ851987 GOJ851987:GOM851987 GYF851987:GYI851987 HIB851987:HIE851987 HRX851987:HSA851987 IBT851987:IBW851987 ILP851987:ILS851987 IVL851987:IVO851987 JFH851987:JFK851987 JPD851987:JPG851987 JYZ851987:JZC851987 KIV851987:KIY851987 KSR851987:KSU851987 LCN851987:LCQ851987 LMJ851987:LMM851987 LWF851987:LWI851987 MGB851987:MGE851987 MPX851987:MQA851987 MZT851987:MZW851987 NJP851987:NJS851987 NTL851987:NTO851987 ODH851987:ODK851987 OND851987:ONG851987 OWZ851987:OXC851987 PGV851987:PGY851987 PQR851987:PQU851987 QAN851987:QAQ851987 QKJ851987:QKM851987 QUF851987:QUI851987 REB851987:REE851987 RNX851987:ROA851987 RXT851987:RXW851987 SHP851987:SHS851987 SRL851987:SRO851987 TBH851987:TBK851987 TLD851987:TLG851987 TUZ851987:TVC851987 UEV851987:UEY851987 UOR851987:UOU851987 UYN851987:UYQ851987 VIJ851987:VIM851987 VSF851987:VSI851987 WCB851987:WCE851987 WLX851987:WMA851987 WVT851987:WVW851987 L917523:O917523 JH917523:JK917523 TD917523:TG917523 ACZ917523:ADC917523 AMV917523:AMY917523 AWR917523:AWU917523 BGN917523:BGQ917523 BQJ917523:BQM917523 CAF917523:CAI917523 CKB917523:CKE917523 CTX917523:CUA917523 DDT917523:DDW917523 DNP917523:DNS917523 DXL917523:DXO917523 EHH917523:EHK917523 ERD917523:ERG917523 FAZ917523:FBC917523 FKV917523:FKY917523 FUR917523:FUU917523 GEN917523:GEQ917523 GOJ917523:GOM917523 GYF917523:GYI917523 HIB917523:HIE917523 HRX917523:HSA917523 IBT917523:IBW917523 ILP917523:ILS917523 IVL917523:IVO917523 JFH917523:JFK917523 JPD917523:JPG917523 JYZ917523:JZC917523 KIV917523:KIY917523 KSR917523:KSU917523 LCN917523:LCQ917523 LMJ917523:LMM917523 LWF917523:LWI917523 MGB917523:MGE917523 MPX917523:MQA917523 MZT917523:MZW917523 NJP917523:NJS917523 NTL917523:NTO917523 ODH917523:ODK917523 OND917523:ONG917523 OWZ917523:OXC917523 PGV917523:PGY917523 PQR917523:PQU917523 QAN917523:QAQ917523 QKJ917523:QKM917523 QUF917523:QUI917523 REB917523:REE917523 RNX917523:ROA917523 RXT917523:RXW917523 SHP917523:SHS917523 SRL917523:SRO917523 TBH917523:TBK917523 TLD917523:TLG917523 TUZ917523:TVC917523 UEV917523:UEY917523 UOR917523:UOU917523 UYN917523:UYQ917523 VIJ917523:VIM917523 VSF917523:VSI917523 WCB917523:WCE917523 WLX917523:WMA917523 WVT917523:WVW917523 L983059:O983059 JH983059:JK983059 TD983059:TG983059 ACZ983059:ADC983059 AMV983059:AMY983059 AWR983059:AWU983059 BGN983059:BGQ983059 BQJ983059:BQM983059 CAF983059:CAI983059 CKB983059:CKE983059 CTX983059:CUA983059 DDT983059:DDW983059 DNP983059:DNS983059 DXL983059:DXO983059 EHH983059:EHK983059 ERD983059:ERG983059 FAZ983059:FBC983059 FKV983059:FKY983059 FUR983059:FUU983059 GEN983059:GEQ983059 GOJ983059:GOM983059 GYF983059:GYI983059 HIB983059:HIE983059 HRX983059:HSA983059 IBT983059:IBW983059 ILP983059:ILS983059 IVL983059:IVO983059 JFH983059:JFK983059 JPD983059:JPG983059 JYZ983059:JZC983059 KIV983059:KIY983059 KSR983059:KSU983059 LCN983059:LCQ983059 LMJ983059:LMM983059 LWF983059:LWI983059 MGB983059:MGE983059 MPX983059:MQA983059 MZT983059:MZW983059 NJP983059:NJS983059 NTL983059:NTO983059 ODH983059:ODK983059 OND983059:ONG983059 OWZ983059:OXC983059 PGV983059:PGY983059 PQR983059:PQU983059 QAN983059:QAQ983059 QKJ983059:QKM983059 QUF983059:QUI983059 REB983059:REE983059 RNX983059:ROA983059 RXT983059:RXW983059 SHP983059:SHS983059 SRL983059:SRO983059 TBH983059:TBK983059 TLD983059:TLG983059 TUZ983059:TVC983059 UEV983059:UEY983059 UOR983059:UOU983059 UYN983059:UYQ983059 VIJ983059:VIM983059 VSF983059:VSI983059 WCB983059:WCE983059 WLX983059:WMA983059" xr:uid="{00000000-0002-0000-0D00-000013000000}">
      <formula1>COUNTA(C19:K19)=2</formula1>
    </dataValidation>
    <dataValidation type="custom" allowBlank="1" showInputMessage="1" showErrorMessage="1" sqref="K15:S16 JG15:JO16 TC15:TK16 ACY15:ADG16 AMU15:ANC16 AWQ15:AWY16 BGM15:BGU16 BQI15:BQQ16 CAE15:CAM16 CKA15:CKI16 CTW15:CUE16 DDS15:DEA16 DNO15:DNW16 DXK15:DXS16 EHG15:EHO16 ERC15:ERK16 FAY15:FBG16 FKU15:FLC16 FUQ15:FUY16 GEM15:GEU16 GOI15:GOQ16 GYE15:GYM16 HIA15:HII16 HRW15:HSE16 IBS15:ICA16 ILO15:ILW16 IVK15:IVS16 JFG15:JFO16 JPC15:JPK16 JYY15:JZG16 KIU15:KJC16 KSQ15:KSY16 LCM15:LCU16 LMI15:LMQ16 LWE15:LWM16 MGA15:MGI16 MPW15:MQE16 MZS15:NAA16 NJO15:NJW16 NTK15:NTS16 ODG15:ODO16 ONC15:ONK16 OWY15:OXG16 PGU15:PHC16 PQQ15:PQY16 QAM15:QAU16 QKI15:QKQ16 QUE15:QUM16 REA15:REI16 RNW15:ROE16 RXS15:RYA16 SHO15:SHW16 SRK15:SRS16 TBG15:TBO16 TLC15:TLK16 TUY15:TVG16 UEU15:UFC16 UOQ15:UOY16 UYM15:UYU16 VII15:VIQ16 VSE15:VSM16 WCA15:WCI16 WLW15:WME16 WVS15:WWA16 K65551:S65552 JG65551:JO65552 TC65551:TK65552 ACY65551:ADG65552 AMU65551:ANC65552 AWQ65551:AWY65552 BGM65551:BGU65552 BQI65551:BQQ65552 CAE65551:CAM65552 CKA65551:CKI65552 CTW65551:CUE65552 DDS65551:DEA65552 DNO65551:DNW65552 DXK65551:DXS65552 EHG65551:EHO65552 ERC65551:ERK65552 FAY65551:FBG65552 FKU65551:FLC65552 FUQ65551:FUY65552 GEM65551:GEU65552 GOI65551:GOQ65552 GYE65551:GYM65552 HIA65551:HII65552 HRW65551:HSE65552 IBS65551:ICA65552 ILO65551:ILW65552 IVK65551:IVS65552 JFG65551:JFO65552 JPC65551:JPK65552 JYY65551:JZG65552 KIU65551:KJC65552 KSQ65551:KSY65552 LCM65551:LCU65552 LMI65551:LMQ65552 LWE65551:LWM65552 MGA65551:MGI65552 MPW65551:MQE65552 MZS65551:NAA65552 NJO65551:NJW65552 NTK65551:NTS65552 ODG65551:ODO65552 ONC65551:ONK65552 OWY65551:OXG65552 PGU65551:PHC65552 PQQ65551:PQY65552 QAM65551:QAU65552 QKI65551:QKQ65552 QUE65551:QUM65552 REA65551:REI65552 RNW65551:ROE65552 RXS65551:RYA65552 SHO65551:SHW65552 SRK65551:SRS65552 TBG65551:TBO65552 TLC65551:TLK65552 TUY65551:TVG65552 UEU65551:UFC65552 UOQ65551:UOY65552 UYM65551:UYU65552 VII65551:VIQ65552 VSE65551:VSM65552 WCA65551:WCI65552 WLW65551:WME65552 WVS65551:WWA65552 K131087:S131088 JG131087:JO131088 TC131087:TK131088 ACY131087:ADG131088 AMU131087:ANC131088 AWQ131087:AWY131088 BGM131087:BGU131088 BQI131087:BQQ131088 CAE131087:CAM131088 CKA131087:CKI131088 CTW131087:CUE131088 DDS131087:DEA131088 DNO131087:DNW131088 DXK131087:DXS131088 EHG131087:EHO131088 ERC131087:ERK131088 FAY131087:FBG131088 FKU131087:FLC131088 FUQ131087:FUY131088 GEM131087:GEU131088 GOI131087:GOQ131088 GYE131087:GYM131088 HIA131087:HII131088 HRW131087:HSE131088 IBS131087:ICA131088 ILO131087:ILW131088 IVK131087:IVS131088 JFG131087:JFO131088 JPC131087:JPK131088 JYY131087:JZG131088 KIU131087:KJC131088 KSQ131087:KSY131088 LCM131087:LCU131088 LMI131087:LMQ131088 LWE131087:LWM131088 MGA131087:MGI131088 MPW131087:MQE131088 MZS131087:NAA131088 NJO131087:NJW131088 NTK131087:NTS131088 ODG131087:ODO131088 ONC131087:ONK131088 OWY131087:OXG131088 PGU131087:PHC131088 PQQ131087:PQY131088 QAM131087:QAU131088 QKI131087:QKQ131088 QUE131087:QUM131088 REA131087:REI131088 RNW131087:ROE131088 RXS131087:RYA131088 SHO131087:SHW131088 SRK131087:SRS131088 TBG131087:TBO131088 TLC131087:TLK131088 TUY131087:TVG131088 UEU131087:UFC131088 UOQ131087:UOY131088 UYM131087:UYU131088 VII131087:VIQ131088 VSE131087:VSM131088 WCA131087:WCI131088 WLW131087:WME131088 WVS131087:WWA131088 K196623:S196624 JG196623:JO196624 TC196623:TK196624 ACY196623:ADG196624 AMU196623:ANC196624 AWQ196623:AWY196624 BGM196623:BGU196624 BQI196623:BQQ196624 CAE196623:CAM196624 CKA196623:CKI196624 CTW196623:CUE196624 DDS196623:DEA196624 DNO196623:DNW196624 DXK196623:DXS196624 EHG196623:EHO196624 ERC196623:ERK196624 FAY196623:FBG196624 FKU196623:FLC196624 FUQ196623:FUY196624 GEM196623:GEU196624 GOI196623:GOQ196624 GYE196623:GYM196624 HIA196623:HII196624 HRW196623:HSE196624 IBS196623:ICA196624 ILO196623:ILW196624 IVK196623:IVS196624 JFG196623:JFO196624 JPC196623:JPK196624 JYY196623:JZG196624 KIU196623:KJC196624 KSQ196623:KSY196624 LCM196623:LCU196624 LMI196623:LMQ196624 LWE196623:LWM196624 MGA196623:MGI196624 MPW196623:MQE196624 MZS196623:NAA196624 NJO196623:NJW196624 NTK196623:NTS196624 ODG196623:ODO196624 ONC196623:ONK196624 OWY196623:OXG196624 PGU196623:PHC196624 PQQ196623:PQY196624 QAM196623:QAU196624 QKI196623:QKQ196624 QUE196623:QUM196624 REA196623:REI196624 RNW196623:ROE196624 RXS196623:RYA196624 SHO196623:SHW196624 SRK196623:SRS196624 TBG196623:TBO196624 TLC196623:TLK196624 TUY196623:TVG196624 UEU196623:UFC196624 UOQ196623:UOY196624 UYM196623:UYU196624 VII196623:VIQ196624 VSE196623:VSM196624 WCA196623:WCI196624 WLW196623:WME196624 WVS196623:WWA196624 K262159:S262160 JG262159:JO262160 TC262159:TK262160 ACY262159:ADG262160 AMU262159:ANC262160 AWQ262159:AWY262160 BGM262159:BGU262160 BQI262159:BQQ262160 CAE262159:CAM262160 CKA262159:CKI262160 CTW262159:CUE262160 DDS262159:DEA262160 DNO262159:DNW262160 DXK262159:DXS262160 EHG262159:EHO262160 ERC262159:ERK262160 FAY262159:FBG262160 FKU262159:FLC262160 FUQ262159:FUY262160 GEM262159:GEU262160 GOI262159:GOQ262160 GYE262159:GYM262160 HIA262159:HII262160 HRW262159:HSE262160 IBS262159:ICA262160 ILO262159:ILW262160 IVK262159:IVS262160 JFG262159:JFO262160 JPC262159:JPK262160 JYY262159:JZG262160 KIU262159:KJC262160 KSQ262159:KSY262160 LCM262159:LCU262160 LMI262159:LMQ262160 LWE262159:LWM262160 MGA262159:MGI262160 MPW262159:MQE262160 MZS262159:NAA262160 NJO262159:NJW262160 NTK262159:NTS262160 ODG262159:ODO262160 ONC262159:ONK262160 OWY262159:OXG262160 PGU262159:PHC262160 PQQ262159:PQY262160 QAM262159:QAU262160 QKI262159:QKQ262160 QUE262159:QUM262160 REA262159:REI262160 RNW262159:ROE262160 RXS262159:RYA262160 SHO262159:SHW262160 SRK262159:SRS262160 TBG262159:TBO262160 TLC262159:TLK262160 TUY262159:TVG262160 UEU262159:UFC262160 UOQ262159:UOY262160 UYM262159:UYU262160 VII262159:VIQ262160 VSE262159:VSM262160 WCA262159:WCI262160 WLW262159:WME262160 WVS262159:WWA262160 K327695:S327696 JG327695:JO327696 TC327695:TK327696 ACY327695:ADG327696 AMU327695:ANC327696 AWQ327695:AWY327696 BGM327695:BGU327696 BQI327695:BQQ327696 CAE327695:CAM327696 CKA327695:CKI327696 CTW327695:CUE327696 DDS327695:DEA327696 DNO327695:DNW327696 DXK327695:DXS327696 EHG327695:EHO327696 ERC327695:ERK327696 FAY327695:FBG327696 FKU327695:FLC327696 FUQ327695:FUY327696 GEM327695:GEU327696 GOI327695:GOQ327696 GYE327695:GYM327696 HIA327695:HII327696 HRW327695:HSE327696 IBS327695:ICA327696 ILO327695:ILW327696 IVK327695:IVS327696 JFG327695:JFO327696 JPC327695:JPK327696 JYY327695:JZG327696 KIU327695:KJC327696 KSQ327695:KSY327696 LCM327695:LCU327696 LMI327695:LMQ327696 LWE327695:LWM327696 MGA327695:MGI327696 MPW327695:MQE327696 MZS327695:NAA327696 NJO327695:NJW327696 NTK327695:NTS327696 ODG327695:ODO327696 ONC327695:ONK327696 OWY327695:OXG327696 PGU327695:PHC327696 PQQ327695:PQY327696 QAM327695:QAU327696 QKI327695:QKQ327696 QUE327695:QUM327696 REA327695:REI327696 RNW327695:ROE327696 RXS327695:RYA327696 SHO327695:SHW327696 SRK327695:SRS327696 TBG327695:TBO327696 TLC327695:TLK327696 TUY327695:TVG327696 UEU327695:UFC327696 UOQ327695:UOY327696 UYM327695:UYU327696 VII327695:VIQ327696 VSE327695:VSM327696 WCA327695:WCI327696 WLW327695:WME327696 WVS327695:WWA327696 K393231:S393232 JG393231:JO393232 TC393231:TK393232 ACY393231:ADG393232 AMU393231:ANC393232 AWQ393231:AWY393232 BGM393231:BGU393232 BQI393231:BQQ393232 CAE393231:CAM393232 CKA393231:CKI393232 CTW393231:CUE393232 DDS393231:DEA393232 DNO393231:DNW393232 DXK393231:DXS393232 EHG393231:EHO393232 ERC393231:ERK393232 FAY393231:FBG393232 FKU393231:FLC393232 FUQ393231:FUY393232 GEM393231:GEU393232 GOI393231:GOQ393232 GYE393231:GYM393232 HIA393231:HII393232 HRW393231:HSE393232 IBS393231:ICA393232 ILO393231:ILW393232 IVK393231:IVS393232 JFG393231:JFO393232 JPC393231:JPK393232 JYY393231:JZG393232 KIU393231:KJC393232 KSQ393231:KSY393232 LCM393231:LCU393232 LMI393231:LMQ393232 LWE393231:LWM393232 MGA393231:MGI393232 MPW393231:MQE393232 MZS393231:NAA393232 NJO393231:NJW393232 NTK393231:NTS393232 ODG393231:ODO393232 ONC393231:ONK393232 OWY393231:OXG393232 PGU393231:PHC393232 PQQ393231:PQY393232 QAM393231:QAU393232 QKI393231:QKQ393232 QUE393231:QUM393232 REA393231:REI393232 RNW393231:ROE393232 RXS393231:RYA393232 SHO393231:SHW393232 SRK393231:SRS393232 TBG393231:TBO393232 TLC393231:TLK393232 TUY393231:TVG393232 UEU393231:UFC393232 UOQ393231:UOY393232 UYM393231:UYU393232 VII393231:VIQ393232 VSE393231:VSM393232 WCA393231:WCI393232 WLW393231:WME393232 WVS393231:WWA393232 K458767:S458768 JG458767:JO458768 TC458767:TK458768 ACY458767:ADG458768 AMU458767:ANC458768 AWQ458767:AWY458768 BGM458767:BGU458768 BQI458767:BQQ458768 CAE458767:CAM458768 CKA458767:CKI458768 CTW458767:CUE458768 DDS458767:DEA458768 DNO458767:DNW458768 DXK458767:DXS458768 EHG458767:EHO458768 ERC458767:ERK458768 FAY458767:FBG458768 FKU458767:FLC458768 FUQ458767:FUY458768 GEM458767:GEU458768 GOI458767:GOQ458768 GYE458767:GYM458768 HIA458767:HII458768 HRW458767:HSE458768 IBS458767:ICA458768 ILO458767:ILW458768 IVK458767:IVS458768 JFG458767:JFO458768 JPC458767:JPK458768 JYY458767:JZG458768 KIU458767:KJC458768 KSQ458767:KSY458768 LCM458767:LCU458768 LMI458767:LMQ458768 LWE458767:LWM458768 MGA458767:MGI458768 MPW458767:MQE458768 MZS458767:NAA458768 NJO458767:NJW458768 NTK458767:NTS458768 ODG458767:ODO458768 ONC458767:ONK458768 OWY458767:OXG458768 PGU458767:PHC458768 PQQ458767:PQY458768 QAM458767:QAU458768 QKI458767:QKQ458768 QUE458767:QUM458768 REA458767:REI458768 RNW458767:ROE458768 RXS458767:RYA458768 SHO458767:SHW458768 SRK458767:SRS458768 TBG458767:TBO458768 TLC458767:TLK458768 TUY458767:TVG458768 UEU458767:UFC458768 UOQ458767:UOY458768 UYM458767:UYU458768 VII458767:VIQ458768 VSE458767:VSM458768 WCA458767:WCI458768 WLW458767:WME458768 WVS458767:WWA458768 K524303:S524304 JG524303:JO524304 TC524303:TK524304 ACY524303:ADG524304 AMU524303:ANC524304 AWQ524303:AWY524304 BGM524303:BGU524304 BQI524303:BQQ524304 CAE524303:CAM524304 CKA524303:CKI524304 CTW524303:CUE524304 DDS524303:DEA524304 DNO524303:DNW524304 DXK524303:DXS524304 EHG524303:EHO524304 ERC524303:ERK524304 FAY524303:FBG524304 FKU524303:FLC524304 FUQ524303:FUY524304 GEM524303:GEU524304 GOI524303:GOQ524304 GYE524303:GYM524304 HIA524303:HII524304 HRW524303:HSE524304 IBS524303:ICA524304 ILO524303:ILW524304 IVK524303:IVS524304 JFG524303:JFO524304 JPC524303:JPK524304 JYY524303:JZG524304 KIU524303:KJC524304 KSQ524303:KSY524304 LCM524303:LCU524304 LMI524303:LMQ524304 LWE524303:LWM524304 MGA524303:MGI524304 MPW524303:MQE524304 MZS524303:NAA524304 NJO524303:NJW524304 NTK524303:NTS524304 ODG524303:ODO524304 ONC524303:ONK524304 OWY524303:OXG524304 PGU524303:PHC524304 PQQ524303:PQY524304 QAM524303:QAU524304 QKI524303:QKQ524304 QUE524303:QUM524304 REA524303:REI524304 RNW524303:ROE524304 RXS524303:RYA524304 SHO524303:SHW524304 SRK524303:SRS524304 TBG524303:TBO524304 TLC524303:TLK524304 TUY524303:TVG524304 UEU524303:UFC524304 UOQ524303:UOY524304 UYM524303:UYU524304 VII524303:VIQ524304 VSE524303:VSM524304 WCA524303:WCI524304 WLW524303:WME524304 WVS524303:WWA524304 K589839:S589840 JG589839:JO589840 TC589839:TK589840 ACY589839:ADG589840 AMU589839:ANC589840 AWQ589839:AWY589840 BGM589839:BGU589840 BQI589839:BQQ589840 CAE589839:CAM589840 CKA589839:CKI589840 CTW589839:CUE589840 DDS589839:DEA589840 DNO589839:DNW589840 DXK589839:DXS589840 EHG589839:EHO589840 ERC589839:ERK589840 FAY589839:FBG589840 FKU589839:FLC589840 FUQ589839:FUY589840 GEM589839:GEU589840 GOI589839:GOQ589840 GYE589839:GYM589840 HIA589839:HII589840 HRW589839:HSE589840 IBS589839:ICA589840 ILO589839:ILW589840 IVK589839:IVS589840 JFG589839:JFO589840 JPC589839:JPK589840 JYY589839:JZG589840 KIU589839:KJC589840 KSQ589839:KSY589840 LCM589839:LCU589840 LMI589839:LMQ589840 LWE589839:LWM589840 MGA589839:MGI589840 MPW589839:MQE589840 MZS589839:NAA589840 NJO589839:NJW589840 NTK589839:NTS589840 ODG589839:ODO589840 ONC589839:ONK589840 OWY589839:OXG589840 PGU589839:PHC589840 PQQ589839:PQY589840 QAM589839:QAU589840 QKI589839:QKQ589840 QUE589839:QUM589840 REA589839:REI589840 RNW589839:ROE589840 RXS589839:RYA589840 SHO589839:SHW589840 SRK589839:SRS589840 TBG589839:TBO589840 TLC589839:TLK589840 TUY589839:TVG589840 UEU589839:UFC589840 UOQ589839:UOY589840 UYM589839:UYU589840 VII589839:VIQ589840 VSE589839:VSM589840 WCA589839:WCI589840 WLW589839:WME589840 WVS589839:WWA589840 K655375:S655376 JG655375:JO655376 TC655375:TK655376 ACY655375:ADG655376 AMU655375:ANC655376 AWQ655375:AWY655376 BGM655375:BGU655376 BQI655375:BQQ655376 CAE655375:CAM655376 CKA655375:CKI655376 CTW655375:CUE655376 DDS655375:DEA655376 DNO655375:DNW655376 DXK655375:DXS655376 EHG655375:EHO655376 ERC655375:ERK655376 FAY655375:FBG655376 FKU655375:FLC655376 FUQ655375:FUY655376 GEM655375:GEU655376 GOI655375:GOQ655376 GYE655375:GYM655376 HIA655375:HII655376 HRW655375:HSE655376 IBS655375:ICA655376 ILO655375:ILW655376 IVK655375:IVS655376 JFG655375:JFO655376 JPC655375:JPK655376 JYY655375:JZG655376 KIU655375:KJC655376 KSQ655375:KSY655376 LCM655375:LCU655376 LMI655375:LMQ655376 LWE655375:LWM655376 MGA655375:MGI655376 MPW655375:MQE655376 MZS655375:NAA655376 NJO655375:NJW655376 NTK655375:NTS655376 ODG655375:ODO655376 ONC655375:ONK655376 OWY655375:OXG655376 PGU655375:PHC655376 PQQ655375:PQY655376 QAM655375:QAU655376 QKI655375:QKQ655376 QUE655375:QUM655376 REA655375:REI655376 RNW655375:ROE655376 RXS655375:RYA655376 SHO655375:SHW655376 SRK655375:SRS655376 TBG655375:TBO655376 TLC655375:TLK655376 TUY655375:TVG655376 UEU655375:UFC655376 UOQ655375:UOY655376 UYM655375:UYU655376 VII655375:VIQ655376 VSE655375:VSM655376 WCA655375:WCI655376 WLW655375:WME655376 WVS655375:WWA655376 K720911:S720912 JG720911:JO720912 TC720911:TK720912 ACY720911:ADG720912 AMU720911:ANC720912 AWQ720911:AWY720912 BGM720911:BGU720912 BQI720911:BQQ720912 CAE720911:CAM720912 CKA720911:CKI720912 CTW720911:CUE720912 DDS720911:DEA720912 DNO720911:DNW720912 DXK720911:DXS720912 EHG720911:EHO720912 ERC720911:ERK720912 FAY720911:FBG720912 FKU720911:FLC720912 FUQ720911:FUY720912 GEM720911:GEU720912 GOI720911:GOQ720912 GYE720911:GYM720912 HIA720911:HII720912 HRW720911:HSE720912 IBS720911:ICA720912 ILO720911:ILW720912 IVK720911:IVS720912 JFG720911:JFO720912 JPC720911:JPK720912 JYY720911:JZG720912 KIU720911:KJC720912 KSQ720911:KSY720912 LCM720911:LCU720912 LMI720911:LMQ720912 LWE720911:LWM720912 MGA720911:MGI720912 MPW720911:MQE720912 MZS720911:NAA720912 NJO720911:NJW720912 NTK720911:NTS720912 ODG720911:ODO720912 ONC720911:ONK720912 OWY720911:OXG720912 PGU720911:PHC720912 PQQ720911:PQY720912 QAM720911:QAU720912 QKI720911:QKQ720912 QUE720911:QUM720912 REA720911:REI720912 RNW720911:ROE720912 RXS720911:RYA720912 SHO720911:SHW720912 SRK720911:SRS720912 TBG720911:TBO720912 TLC720911:TLK720912 TUY720911:TVG720912 UEU720911:UFC720912 UOQ720911:UOY720912 UYM720911:UYU720912 VII720911:VIQ720912 VSE720911:VSM720912 WCA720911:WCI720912 WLW720911:WME720912 WVS720911:WWA720912 K786447:S786448 JG786447:JO786448 TC786447:TK786448 ACY786447:ADG786448 AMU786447:ANC786448 AWQ786447:AWY786448 BGM786447:BGU786448 BQI786447:BQQ786448 CAE786447:CAM786448 CKA786447:CKI786448 CTW786447:CUE786448 DDS786447:DEA786448 DNO786447:DNW786448 DXK786447:DXS786448 EHG786447:EHO786448 ERC786447:ERK786448 FAY786447:FBG786448 FKU786447:FLC786448 FUQ786447:FUY786448 GEM786447:GEU786448 GOI786447:GOQ786448 GYE786447:GYM786448 HIA786447:HII786448 HRW786447:HSE786448 IBS786447:ICA786448 ILO786447:ILW786448 IVK786447:IVS786448 JFG786447:JFO786448 JPC786447:JPK786448 JYY786447:JZG786448 KIU786447:KJC786448 KSQ786447:KSY786448 LCM786447:LCU786448 LMI786447:LMQ786448 LWE786447:LWM786448 MGA786447:MGI786448 MPW786447:MQE786448 MZS786447:NAA786448 NJO786447:NJW786448 NTK786447:NTS786448 ODG786447:ODO786448 ONC786447:ONK786448 OWY786447:OXG786448 PGU786447:PHC786448 PQQ786447:PQY786448 QAM786447:QAU786448 QKI786447:QKQ786448 QUE786447:QUM786448 REA786447:REI786448 RNW786447:ROE786448 RXS786447:RYA786448 SHO786447:SHW786448 SRK786447:SRS786448 TBG786447:TBO786448 TLC786447:TLK786448 TUY786447:TVG786448 UEU786447:UFC786448 UOQ786447:UOY786448 UYM786447:UYU786448 VII786447:VIQ786448 VSE786447:VSM786448 WCA786447:WCI786448 WLW786447:WME786448 WVS786447:WWA786448 K851983:S851984 JG851983:JO851984 TC851983:TK851984 ACY851983:ADG851984 AMU851983:ANC851984 AWQ851983:AWY851984 BGM851983:BGU851984 BQI851983:BQQ851984 CAE851983:CAM851984 CKA851983:CKI851984 CTW851983:CUE851984 DDS851983:DEA851984 DNO851983:DNW851984 DXK851983:DXS851984 EHG851983:EHO851984 ERC851983:ERK851984 FAY851983:FBG851984 FKU851983:FLC851984 FUQ851983:FUY851984 GEM851983:GEU851984 GOI851983:GOQ851984 GYE851983:GYM851984 HIA851983:HII851984 HRW851983:HSE851984 IBS851983:ICA851984 ILO851983:ILW851984 IVK851983:IVS851984 JFG851983:JFO851984 JPC851983:JPK851984 JYY851983:JZG851984 KIU851983:KJC851984 KSQ851983:KSY851984 LCM851983:LCU851984 LMI851983:LMQ851984 LWE851983:LWM851984 MGA851983:MGI851984 MPW851983:MQE851984 MZS851983:NAA851984 NJO851983:NJW851984 NTK851983:NTS851984 ODG851983:ODO851984 ONC851983:ONK851984 OWY851983:OXG851984 PGU851983:PHC851984 PQQ851983:PQY851984 QAM851983:QAU851984 QKI851983:QKQ851984 QUE851983:QUM851984 REA851983:REI851984 RNW851983:ROE851984 RXS851983:RYA851984 SHO851983:SHW851984 SRK851983:SRS851984 TBG851983:TBO851984 TLC851983:TLK851984 TUY851983:TVG851984 UEU851983:UFC851984 UOQ851983:UOY851984 UYM851983:UYU851984 VII851983:VIQ851984 VSE851983:VSM851984 WCA851983:WCI851984 WLW851983:WME851984 WVS851983:WWA851984 K917519:S917520 JG917519:JO917520 TC917519:TK917520 ACY917519:ADG917520 AMU917519:ANC917520 AWQ917519:AWY917520 BGM917519:BGU917520 BQI917519:BQQ917520 CAE917519:CAM917520 CKA917519:CKI917520 CTW917519:CUE917520 DDS917519:DEA917520 DNO917519:DNW917520 DXK917519:DXS917520 EHG917519:EHO917520 ERC917519:ERK917520 FAY917519:FBG917520 FKU917519:FLC917520 FUQ917519:FUY917520 GEM917519:GEU917520 GOI917519:GOQ917520 GYE917519:GYM917520 HIA917519:HII917520 HRW917519:HSE917520 IBS917519:ICA917520 ILO917519:ILW917520 IVK917519:IVS917520 JFG917519:JFO917520 JPC917519:JPK917520 JYY917519:JZG917520 KIU917519:KJC917520 KSQ917519:KSY917520 LCM917519:LCU917520 LMI917519:LMQ917520 LWE917519:LWM917520 MGA917519:MGI917520 MPW917519:MQE917520 MZS917519:NAA917520 NJO917519:NJW917520 NTK917519:NTS917520 ODG917519:ODO917520 ONC917519:ONK917520 OWY917519:OXG917520 PGU917519:PHC917520 PQQ917519:PQY917520 QAM917519:QAU917520 QKI917519:QKQ917520 QUE917519:QUM917520 REA917519:REI917520 RNW917519:ROE917520 RXS917519:RYA917520 SHO917519:SHW917520 SRK917519:SRS917520 TBG917519:TBO917520 TLC917519:TLK917520 TUY917519:TVG917520 UEU917519:UFC917520 UOQ917519:UOY917520 UYM917519:UYU917520 VII917519:VIQ917520 VSE917519:VSM917520 WCA917519:WCI917520 WLW917519:WME917520 WVS917519:WWA917520 K983055:S983056 JG983055:JO983056 TC983055:TK983056 ACY983055:ADG983056 AMU983055:ANC983056 AWQ983055:AWY983056 BGM983055:BGU983056 BQI983055:BQQ983056 CAE983055:CAM983056 CKA983055:CKI983056 CTW983055:CUE983056 DDS983055:DEA983056 DNO983055:DNW983056 DXK983055:DXS983056 EHG983055:EHO983056 ERC983055:ERK983056 FAY983055:FBG983056 FKU983055:FLC983056 FUQ983055:FUY983056 GEM983055:GEU983056 GOI983055:GOQ983056 GYE983055:GYM983056 HIA983055:HII983056 HRW983055:HSE983056 IBS983055:ICA983056 ILO983055:ILW983056 IVK983055:IVS983056 JFG983055:JFO983056 JPC983055:JPK983056 JYY983055:JZG983056 KIU983055:KJC983056 KSQ983055:KSY983056 LCM983055:LCU983056 LMI983055:LMQ983056 LWE983055:LWM983056 MGA983055:MGI983056 MPW983055:MQE983056 MZS983055:NAA983056 NJO983055:NJW983056 NTK983055:NTS983056 ODG983055:ODO983056 ONC983055:ONK983056 OWY983055:OXG983056 PGU983055:PHC983056 PQQ983055:PQY983056 QAM983055:QAU983056 QKI983055:QKQ983056 QUE983055:QUM983056 REA983055:REI983056 RNW983055:ROE983056 RXS983055:RYA983056 SHO983055:SHW983056 SRK983055:SRS983056 TBG983055:TBO983056 TLC983055:TLK983056 TUY983055:TVG983056 UEU983055:UFC983056 UOQ983055:UOY983056 UYM983055:UYU983056 VII983055:VIQ983056 VSE983055:VSM983056 WCA983055:WCI983056 WLW983055:WME983056 WVS983055:WWA983056" xr:uid="{00000000-0002-0000-0D00-000014000000}">
      <formula1>COUNTA(C12,F12,L12,A14,I14,A16,F16,H16)=8</formula1>
    </dataValidation>
    <dataValidation type="custom" allowBlank="1" showInputMessage="1" showErrorMessage="1" sqref="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xr:uid="{00000000-0002-0000-0D00-000015000000}">
      <formula1>COUNTA(A14,I14,A16,F16)=4</formula1>
    </dataValidation>
    <dataValidation type="custom" allowBlank="1" showInputMessage="1" showErrorMessage="1" sqref="F16:G16 JB16:JC16 SX16:SY16 ACT16:ACU16 AMP16:AMQ16 AWL16:AWM16 BGH16:BGI16 BQD16:BQE16 BZZ16:CAA16 CJV16:CJW16 CTR16:CTS16 DDN16:DDO16 DNJ16:DNK16 DXF16:DXG16 EHB16:EHC16 EQX16:EQY16 FAT16:FAU16 FKP16:FKQ16 FUL16:FUM16 GEH16:GEI16 GOD16:GOE16 GXZ16:GYA16 HHV16:HHW16 HRR16:HRS16 IBN16:IBO16 ILJ16:ILK16 IVF16:IVG16 JFB16:JFC16 JOX16:JOY16 JYT16:JYU16 KIP16:KIQ16 KSL16:KSM16 LCH16:LCI16 LMD16:LME16 LVZ16:LWA16 MFV16:MFW16 MPR16:MPS16 MZN16:MZO16 NJJ16:NJK16 NTF16:NTG16 ODB16:ODC16 OMX16:OMY16 OWT16:OWU16 PGP16:PGQ16 PQL16:PQM16 QAH16:QAI16 QKD16:QKE16 QTZ16:QUA16 RDV16:RDW16 RNR16:RNS16 RXN16:RXO16 SHJ16:SHK16 SRF16:SRG16 TBB16:TBC16 TKX16:TKY16 TUT16:TUU16 UEP16:UEQ16 UOL16:UOM16 UYH16:UYI16 VID16:VIE16 VRZ16:VSA16 WBV16:WBW16 WLR16:WLS16 WVN16:WVO16 F65552:G65552 JB65552:JC65552 SX65552:SY65552 ACT65552:ACU65552 AMP65552:AMQ65552 AWL65552:AWM65552 BGH65552:BGI65552 BQD65552:BQE65552 BZZ65552:CAA65552 CJV65552:CJW65552 CTR65552:CTS65552 DDN65552:DDO65552 DNJ65552:DNK65552 DXF65552:DXG65552 EHB65552:EHC65552 EQX65552:EQY65552 FAT65552:FAU65552 FKP65552:FKQ65552 FUL65552:FUM65552 GEH65552:GEI65552 GOD65552:GOE65552 GXZ65552:GYA65552 HHV65552:HHW65552 HRR65552:HRS65552 IBN65552:IBO65552 ILJ65552:ILK65552 IVF65552:IVG65552 JFB65552:JFC65552 JOX65552:JOY65552 JYT65552:JYU65552 KIP65552:KIQ65552 KSL65552:KSM65552 LCH65552:LCI65552 LMD65552:LME65552 LVZ65552:LWA65552 MFV65552:MFW65552 MPR65552:MPS65552 MZN65552:MZO65552 NJJ65552:NJK65552 NTF65552:NTG65552 ODB65552:ODC65552 OMX65552:OMY65552 OWT65552:OWU65552 PGP65552:PGQ65552 PQL65552:PQM65552 QAH65552:QAI65552 QKD65552:QKE65552 QTZ65552:QUA65552 RDV65552:RDW65552 RNR65552:RNS65552 RXN65552:RXO65552 SHJ65552:SHK65552 SRF65552:SRG65552 TBB65552:TBC65552 TKX65552:TKY65552 TUT65552:TUU65552 UEP65552:UEQ65552 UOL65552:UOM65552 UYH65552:UYI65552 VID65552:VIE65552 VRZ65552:VSA65552 WBV65552:WBW65552 WLR65552:WLS65552 WVN65552:WVO65552 F131088:G131088 JB131088:JC131088 SX131088:SY131088 ACT131088:ACU131088 AMP131088:AMQ131088 AWL131088:AWM131088 BGH131088:BGI131088 BQD131088:BQE131088 BZZ131088:CAA131088 CJV131088:CJW131088 CTR131088:CTS131088 DDN131088:DDO131088 DNJ131088:DNK131088 DXF131088:DXG131088 EHB131088:EHC131088 EQX131088:EQY131088 FAT131088:FAU131088 FKP131088:FKQ131088 FUL131088:FUM131088 GEH131088:GEI131088 GOD131088:GOE131088 GXZ131088:GYA131088 HHV131088:HHW131088 HRR131088:HRS131088 IBN131088:IBO131088 ILJ131088:ILK131088 IVF131088:IVG131088 JFB131088:JFC131088 JOX131088:JOY131088 JYT131088:JYU131088 KIP131088:KIQ131088 KSL131088:KSM131088 LCH131088:LCI131088 LMD131088:LME131088 LVZ131088:LWA131088 MFV131088:MFW131088 MPR131088:MPS131088 MZN131088:MZO131088 NJJ131088:NJK131088 NTF131088:NTG131088 ODB131088:ODC131088 OMX131088:OMY131088 OWT131088:OWU131088 PGP131088:PGQ131088 PQL131088:PQM131088 QAH131088:QAI131088 QKD131088:QKE131088 QTZ131088:QUA131088 RDV131088:RDW131088 RNR131088:RNS131088 RXN131088:RXO131088 SHJ131088:SHK131088 SRF131088:SRG131088 TBB131088:TBC131088 TKX131088:TKY131088 TUT131088:TUU131088 UEP131088:UEQ131088 UOL131088:UOM131088 UYH131088:UYI131088 VID131088:VIE131088 VRZ131088:VSA131088 WBV131088:WBW131088 WLR131088:WLS131088 WVN131088:WVO131088 F196624:G196624 JB196624:JC196624 SX196624:SY196624 ACT196624:ACU196624 AMP196624:AMQ196624 AWL196624:AWM196624 BGH196624:BGI196624 BQD196624:BQE196624 BZZ196624:CAA196624 CJV196624:CJW196624 CTR196624:CTS196624 DDN196624:DDO196624 DNJ196624:DNK196624 DXF196624:DXG196624 EHB196624:EHC196624 EQX196624:EQY196624 FAT196624:FAU196624 FKP196624:FKQ196624 FUL196624:FUM196624 GEH196624:GEI196624 GOD196624:GOE196624 GXZ196624:GYA196624 HHV196624:HHW196624 HRR196624:HRS196624 IBN196624:IBO196624 ILJ196624:ILK196624 IVF196624:IVG196624 JFB196624:JFC196624 JOX196624:JOY196624 JYT196624:JYU196624 KIP196624:KIQ196624 KSL196624:KSM196624 LCH196624:LCI196624 LMD196624:LME196624 LVZ196624:LWA196624 MFV196624:MFW196624 MPR196624:MPS196624 MZN196624:MZO196624 NJJ196624:NJK196624 NTF196624:NTG196624 ODB196624:ODC196624 OMX196624:OMY196624 OWT196624:OWU196624 PGP196624:PGQ196624 PQL196624:PQM196624 QAH196624:QAI196624 QKD196624:QKE196624 QTZ196624:QUA196624 RDV196624:RDW196624 RNR196624:RNS196624 RXN196624:RXO196624 SHJ196624:SHK196624 SRF196624:SRG196624 TBB196624:TBC196624 TKX196624:TKY196624 TUT196624:TUU196624 UEP196624:UEQ196624 UOL196624:UOM196624 UYH196624:UYI196624 VID196624:VIE196624 VRZ196624:VSA196624 WBV196624:WBW196624 WLR196624:WLS196624 WVN196624:WVO196624 F262160:G262160 JB262160:JC262160 SX262160:SY262160 ACT262160:ACU262160 AMP262160:AMQ262160 AWL262160:AWM262160 BGH262160:BGI262160 BQD262160:BQE262160 BZZ262160:CAA262160 CJV262160:CJW262160 CTR262160:CTS262160 DDN262160:DDO262160 DNJ262160:DNK262160 DXF262160:DXG262160 EHB262160:EHC262160 EQX262160:EQY262160 FAT262160:FAU262160 FKP262160:FKQ262160 FUL262160:FUM262160 GEH262160:GEI262160 GOD262160:GOE262160 GXZ262160:GYA262160 HHV262160:HHW262160 HRR262160:HRS262160 IBN262160:IBO262160 ILJ262160:ILK262160 IVF262160:IVG262160 JFB262160:JFC262160 JOX262160:JOY262160 JYT262160:JYU262160 KIP262160:KIQ262160 KSL262160:KSM262160 LCH262160:LCI262160 LMD262160:LME262160 LVZ262160:LWA262160 MFV262160:MFW262160 MPR262160:MPS262160 MZN262160:MZO262160 NJJ262160:NJK262160 NTF262160:NTG262160 ODB262160:ODC262160 OMX262160:OMY262160 OWT262160:OWU262160 PGP262160:PGQ262160 PQL262160:PQM262160 QAH262160:QAI262160 QKD262160:QKE262160 QTZ262160:QUA262160 RDV262160:RDW262160 RNR262160:RNS262160 RXN262160:RXO262160 SHJ262160:SHK262160 SRF262160:SRG262160 TBB262160:TBC262160 TKX262160:TKY262160 TUT262160:TUU262160 UEP262160:UEQ262160 UOL262160:UOM262160 UYH262160:UYI262160 VID262160:VIE262160 VRZ262160:VSA262160 WBV262160:WBW262160 WLR262160:WLS262160 WVN262160:WVO262160 F327696:G327696 JB327696:JC327696 SX327696:SY327696 ACT327696:ACU327696 AMP327696:AMQ327696 AWL327696:AWM327696 BGH327696:BGI327696 BQD327696:BQE327696 BZZ327696:CAA327696 CJV327696:CJW327696 CTR327696:CTS327696 DDN327696:DDO327696 DNJ327696:DNK327696 DXF327696:DXG327696 EHB327696:EHC327696 EQX327696:EQY327696 FAT327696:FAU327696 FKP327696:FKQ327696 FUL327696:FUM327696 GEH327696:GEI327696 GOD327696:GOE327696 GXZ327696:GYA327696 HHV327696:HHW327696 HRR327696:HRS327696 IBN327696:IBO327696 ILJ327696:ILK327696 IVF327696:IVG327696 JFB327696:JFC327696 JOX327696:JOY327696 JYT327696:JYU327696 KIP327696:KIQ327696 KSL327696:KSM327696 LCH327696:LCI327696 LMD327696:LME327696 LVZ327696:LWA327696 MFV327696:MFW327696 MPR327696:MPS327696 MZN327696:MZO327696 NJJ327696:NJK327696 NTF327696:NTG327696 ODB327696:ODC327696 OMX327696:OMY327696 OWT327696:OWU327696 PGP327696:PGQ327696 PQL327696:PQM327696 QAH327696:QAI327696 QKD327696:QKE327696 QTZ327696:QUA327696 RDV327696:RDW327696 RNR327696:RNS327696 RXN327696:RXO327696 SHJ327696:SHK327696 SRF327696:SRG327696 TBB327696:TBC327696 TKX327696:TKY327696 TUT327696:TUU327696 UEP327696:UEQ327696 UOL327696:UOM327696 UYH327696:UYI327696 VID327696:VIE327696 VRZ327696:VSA327696 WBV327696:WBW327696 WLR327696:WLS327696 WVN327696:WVO327696 F393232:G393232 JB393232:JC393232 SX393232:SY393232 ACT393232:ACU393232 AMP393232:AMQ393232 AWL393232:AWM393232 BGH393232:BGI393232 BQD393232:BQE393232 BZZ393232:CAA393232 CJV393232:CJW393232 CTR393232:CTS393232 DDN393232:DDO393232 DNJ393232:DNK393232 DXF393232:DXG393232 EHB393232:EHC393232 EQX393232:EQY393232 FAT393232:FAU393232 FKP393232:FKQ393232 FUL393232:FUM393232 GEH393232:GEI393232 GOD393232:GOE393232 GXZ393232:GYA393232 HHV393232:HHW393232 HRR393232:HRS393232 IBN393232:IBO393232 ILJ393232:ILK393232 IVF393232:IVG393232 JFB393232:JFC393232 JOX393232:JOY393232 JYT393232:JYU393232 KIP393232:KIQ393232 KSL393232:KSM393232 LCH393232:LCI393232 LMD393232:LME393232 LVZ393232:LWA393232 MFV393232:MFW393232 MPR393232:MPS393232 MZN393232:MZO393232 NJJ393232:NJK393232 NTF393232:NTG393232 ODB393232:ODC393232 OMX393232:OMY393232 OWT393232:OWU393232 PGP393232:PGQ393232 PQL393232:PQM393232 QAH393232:QAI393232 QKD393232:QKE393232 QTZ393232:QUA393232 RDV393232:RDW393232 RNR393232:RNS393232 RXN393232:RXO393232 SHJ393232:SHK393232 SRF393232:SRG393232 TBB393232:TBC393232 TKX393232:TKY393232 TUT393232:TUU393232 UEP393232:UEQ393232 UOL393232:UOM393232 UYH393232:UYI393232 VID393232:VIE393232 VRZ393232:VSA393232 WBV393232:WBW393232 WLR393232:WLS393232 WVN393232:WVO393232 F458768:G458768 JB458768:JC458768 SX458768:SY458768 ACT458768:ACU458768 AMP458768:AMQ458768 AWL458768:AWM458768 BGH458768:BGI458768 BQD458768:BQE458768 BZZ458768:CAA458768 CJV458768:CJW458768 CTR458768:CTS458768 DDN458768:DDO458768 DNJ458768:DNK458768 DXF458768:DXG458768 EHB458768:EHC458768 EQX458768:EQY458768 FAT458768:FAU458768 FKP458768:FKQ458768 FUL458768:FUM458768 GEH458768:GEI458768 GOD458768:GOE458768 GXZ458768:GYA458768 HHV458768:HHW458768 HRR458768:HRS458768 IBN458768:IBO458768 ILJ458768:ILK458768 IVF458768:IVG458768 JFB458768:JFC458768 JOX458768:JOY458768 JYT458768:JYU458768 KIP458768:KIQ458768 KSL458768:KSM458768 LCH458768:LCI458768 LMD458768:LME458768 LVZ458768:LWA458768 MFV458768:MFW458768 MPR458768:MPS458768 MZN458768:MZO458768 NJJ458768:NJK458768 NTF458768:NTG458768 ODB458768:ODC458768 OMX458768:OMY458768 OWT458768:OWU458768 PGP458768:PGQ458768 PQL458768:PQM458768 QAH458768:QAI458768 QKD458768:QKE458768 QTZ458768:QUA458768 RDV458768:RDW458768 RNR458768:RNS458768 RXN458768:RXO458768 SHJ458768:SHK458768 SRF458768:SRG458768 TBB458768:TBC458768 TKX458768:TKY458768 TUT458768:TUU458768 UEP458768:UEQ458768 UOL458768:UOM458768 UYH458768:UYI458768 VID458768:VIE458768 VRZ458768:VSA458768 WBV458768:WBW458768 WLR458768:WLS458768 WVN458768:WVO458768 F524304:G524304 JB524304:JC524304 SX524304:SY524304 ACT524304:ACU524304 AMP524304:AMQ524304 AWL524304:AWM524304 BGH524304:BGI524304 BQD524304:BQE524304 BZZ524304:CAA524304 CJV524304:CJW524304 CTR524304:CTS524304 DDN524304:DDO524304 DNJ524304:DNK524304 DXF524304:DXG524304 EHB524304:EHC524304 EQX524304:EQY524304 FAT524304:FAU524304 FKP524304:FKQ524304 FUL524304:FUM524304 GEH524304:GEI524304 GOD524304:GOE524304 GXZ524304:GYA524304 HHV524304:HHW524304 HRR524304:HRS524304 IBN524304:IBO524304 ILJ524304:ILK524304 IVF524304:IVG524304 JFB524304:JFC524304 JOX524304:JOY524304 JYT524304:JYU524304 KIP524304:KIQ524304 KSL524304:KSM524304 LCH524304:LCI524304 LMD524304:LME524304 LVZ524304:LWA524304 MFV524304:MFW524304 MPR524304:MPS524304 MZN524304:MZO524304 NJJ524304:NJK524304 NTF524304:NTG524304 ODB524304:ODC524304 OMX524304:OMY524304 OWT524304:OWU524304 PGP524304:PGQ524304 PQL524304:PQM524304 QAH524304:QAI524304 QKD524304:QKE524304 QTZ524304:QUA524304 RDV524304:RDW524304 RNR524304:RNS524304 RXN524304:RXO524304 SHJ524304:SHK524304 SRF524304:SRG524304 TBB524304:TBC524304 TKX524304:TKY524304 TUT524304:TUU524304 UEP524304:UEQ524304 UOL524304:UOM524304 UYH524304:UYI524304 VID524304:VIE524304 VRZ524304:VSA524304 WBV524304:WBW524304 WLR524304:WLS524304 WVN524304:WVO524304 F589840:G589840 JB589840:JC589840 SX589840:SY589840 ACT589840:ACU589840 AMP589840:AMQ589840 AWL589840:AWM589840 BGH589840:BGI589840 BQD589840:BQE589840 BZZ589840:CAA589840 CJV589840:CJW589840 CTR589840:CTS589840 DDN589840:DDO589840 DNJ589840:DNK589840 DXF589840:DXG589840 EHB589840:EHC589840 EQX589840:EQY589840 FAT589840:FAU589840 FKP589840:FKQ589840 FUL589840:FUM589840 GEH589840:GEI589840 GOD589840:GOE589840 GXZ589840:GYA589840 HHV589840:HHW589840 HRR589840:HRS589840 IBN589840:IBO589840 ILJ589840:ILK589840 IVF589840:IVG589840 JFB589840:JFC589840 JOX589840:JOY589840 JYT589840:JYU589840 KIP589840:KIQ589840 KSL589840:KSM589840 LCH589840:LCI589840 LMD589840:LME589840 LVZ589840:LWA589840 MFV589840:MFW589840 MPR589840:MPS589840 MZN589840:MZO589840 NJJ589840:NJK589840 NTF589840:NTG589840 ODB589840:ODC589840 OMX589840:OMY589840 OWT589840:OWU589840 PGP589840:PGQ589840 PQL589840:PQM589840 QAH589840:QAI589840 QKD589840:QKE589840 QTZ589840:QUA589840 RDV589840:RDW589840 RNR589840:RNS589840 RXN589840:RXO589840 SHJ589840:SHK589840 SRF589840:SRG589840 TBB589840:TBC589840 TKX589840:TKY589840 TUT589840:TUU589840 UEP589840:UEQ589840 UOL589840:UOM589840 UYH589840:UYI589840 VID589840:VIE589840 VRZ589840:VSA589840 WBV589840:WBW589840 WLR589840:WLS589840 WVN589840:WVO589840 F655376:G655376 JB655376:JC655376 SX655376:SY655376 ACT655376:ACU655376 AMP655376:AMQ655376 AWL655376:AWM655376 BGH655376:BGI655376 BQD655376:BQE655376 BZZ655376:CAA655376 CJV655376:CJW655376 CTR655376:CTS655376 DDN655376:DDO655376 DNJ655376:DNK655376 DXF655376:DXG655376 EHB655376:EHC655376 EQX655376:EQY655376 FAT655376:FAU655376 FKP655376:FKQ655376 FUL655376:FUM655376 GEH655376:GEI655376 GOD655376:GOE655376 GXZ655376:GYA655376 HHV655376:HHW655376 HRR655376:HRS655376 IBN655376:IBO655376 ILJ655376:ILK655376 IVF655376:IVG655376 JFB655376:JFC655376 JOX655376:JOY655376 JYT655376:JYU655376 KIP655376:KIQ655376 KSL655376:KSM655376 LCH655376:LCI655376 LMD655376:LME655376 LVZ655376:LWA655376 MFV655376:MFW655376 MPR655376:MPS655376 MZN655376:MZO655376 NJJ655376:NJK655376 NTF655376:NTG655376 ODB655376:ODC655376 OMX655376:OMY655376 OWT655376:OWU655376 PGP655376:PGQ655376 PQL655376:PQM655376 QAH655376:QAI655376 QKD655376:QKE655376 QTZ655376:QUA655376 RDV655376:RDW655376 RNR655376:RNS655376 RXN655376:RXO655376 SHJ655376:SHK655376 SRF655376:SRG655376 TBB655376:TBC655376 TKX655376:TKY655376 TUT655376:TUU655376 UEP655376:UEQ655376 UOL655376:UOM655376 UYH655376:UYI655376 VID655376:VIE655376 VRZ655376:VSA655376 WBV655376:WBW655376 WLR655376:WLS655376 WVN655376:WVO655376 F720912:G720912 JB720912:JC720912 SX720912:SY720912 ACT720912:ACU720912 AMP720912:AMQ720912 AWL720912:AWM720912 BGH720912:BGI720912 BQD720912:BQE720912 BZZ720912:CAA720912 CJV720912:CJW720912 CTR720912:CTS720912 DDN720912:DDO720912 DNJ720912:DNK720912 DXF720912:DXG720912 EHB720912:EHC720912 EQX720912:EQY720912 FAT720912:FAU720912 FKP720912:FKQ720912 FUL720912:FUM720912 GEH720912:GEI720912 GOD720912:GOE720912 GXZ720912:GYA720912 HHV720912:HHW720912 HRR720912:HRS720912 IBN720912:IBO720912 ILJ720912:ILK720912 IVF720912:IVG720912 JFB720912:JFC720912 JOX720912:JOY720912 JYT720912:JYU720912 KIP720912:KIQ720912 KSL720912:KSM720912 LCH720912:LCI720912 LMD720912:LME720912 LVZ720912:LWA720912 MFV720912:MFW720912 MPR720912:MPS720912 MZN720912:MZO720912 NJJ720912:NJK720912 NTF720912:NTG720912 ODB720912:ODC720912 OMX720912:OMY720912 OWT720912:OWU720912 PGP720912:PGQ720912 PQL720912:PQM720912 QAH720912:QAI720912 QKD720912:QKE720912 QTZ720912:QUA720912 RDV720912:RDW720912 RNR720912:RNS720912 RXN720912:RXO720912 SHJ720912:SHK720912 SRF720912:SRG720912 TBB720912:TBC720912 TKX720912:TKY720912 TUT720912:TUU720912 UEP720912:UEQ720912 UOL720912:UOM720912 UYH720912:UYI720912 VID720912:VIE720912 VRZ720912:VSA720912 WBV720912:WBW720912 WLR720912:WLS720912 WVN720912:WVO720912 F786448:G786448 JB786448:JC786448 SX786448:SY786448 ACT786448:ACU786448 AMP786448:AMQ786448 AWL786448:AWM786448 BGH786448:BGI786448 BQD786448:BQE786448 BZZ786448:CAA786448 CJV786448:CJW786448 CTR786448:CTS786448 DDN786448:DDO786448 DNJ786448:DNK786448 DXF786448:DXG786448 EHB786448:EHC786448 EQX786448:EQY786448 FAT786448:FAU786448 FKP786448:FKQ786448 FUL786448:FUM786448 GEH786448:GEI786448 GOD786448:GOE786448 GXZ786448:GYA786448 HHV786448:HHW786448 HRR786448:HRS786448 IBN786448:IBO786448 ILJ786448:ILK786448 IVF786448:IVG786448 JFB786448:JFC786448 JOX786448:JOY786448 JYT786448:JYU786448 KIP786448:KIQ786448 KSL786448:KSM786448 LCH786448:LCI786448 LMD786448:LME786448 LVZ786448:LWA786448 MFV786448:MFW786448 MPR786448:MPS786448 MZN786448:MZO786448 NJJ786448:NJK786448 NTF786448:NTG786448 ODB786448:ODC786448 OMX786448:OMY786448 OWT786448:OWU786448 PGP786448:PGQ786448 PQL786448:PQM786448 QAH786448:QAI786448 QKD786448:QKE786448 QTZ786448:QUA786448 RDV786448:RDW786448 RNR786448:RNS786448 RXN786448:RXO786448 SHJ786448:SHK786448 SRF786448:SRG786448 TBB786448:TBC786448 TKX786448:TKY786448 TUT786448:TUU786448 UEP786448:UEQ786448 UOL786448:UOM786448 UYH786448:UYI786448 VID786448:VIE786448 VRZ786448:VSA786448 WBV786448:WBW786448 WLR786448:WLS786448 WVN786448:WVO786448 F851984:G851984 JB851984:JC851984 SX851984:SY851984 ACT851984:ACU851984 AMP851984:AMQ851984 AWL851984:AWM851984 BGH851984:BGI851984 BQD851984:BQE851984 BZZ851984:CAA851984 CJV851984:CJW851984 CTR851984:CTS851984 DDN851984:DDO851984 DNJ851984:DNK851984 DXF851984:DXG851984 EHB851984:EHC851984 EQX851984:EQY851984 FAT851984:FAU851984 FKP851984:FKQ851984 FUL851984:FUM851984 GEH851984:GEI851984 GOD851984:GOE851984 GXZ851984:GYA851984 HHV851984:HHW851984 HRR851984:HRS851984 IBN851984:IBO851984 ILJ851984:ILK851984 IVF851984:IVG851984 JFB851984:JFC851984 JOX851984:JOY851984 JYT851984:JYU851984 KIP851984:KIQ851984 KSL851984:KSM851984 LCH851984:LCI851984 LMD851984:LME851984 LVZ851984:LWA851984 MFV851984:MFW851984 MPR851984:MPS851984 MZN851984:MZO851984 NJJ851984:NJK851984 NTF851984:NTG851984 ODB851984:ODC851984 OMX851984:OMY851984 OWT851984:OWU851984 PGP851984:PGQ851984 PQL851984:PQM851984 QAH851984:QAI851984 QKD851984:QKE851984 QTZ851984:QUA851984 RDV851984:RDW851984 RNR851984:RNS851984 RXN851984:RXO851984 SHJ851984:SHK851984 SRF851984:SRG851984 TBB851984:TBC851984 TKX851984:TKY851984 TUT851984:TUU851984 UEP851984:UEQ851984 UOL851984:UOM851984 UYH851984:UYI851984 VID851984:VIE851984 VRZ851984:VSA851984 WBV851984:WBW851984 WLR851984:WLS851984 WVN851984:WVO851984 F917520:G917520 JB917520:JC917520 SX917520:SY917520 ACT917520:ACU917520 AMP917520:AMQ917520 AWL917520:AWM917520 BGH917520:BGI917520 BQD917520:BQE917520 BZZ917520:CAA917520 CJV917520:CJW917520 CTR917520:CTS917520 DDN917520:DDO917520 DNJ917520:DNK917520 DXF917520:DXG917520 EHB917520:EHC917520 EQX917520:EQY917520 FAT917520:FAU917520 FKP917520:FKQ917520 FUL917520:FUM917520 GEH917520:GEI917520 GOD917520:GOE917520 GXZ917520:GYA917520 HHV917520:HHW917520 HRR917520:HRS917520 IBN917520:IBO917520 ILJ917520:ILK917520 IVF917520:IVG917520 JFB917520:JFC917520 JOX917520:JOY917520 JYT917520:JYU917520 KIP917520:KIQ917520 KSL917520:KSM917520 LCH917520:LCI917520 LMD917520:LME917520 LVZ917520:LWA917520 MFV917520:MFW917520 MPR917520:MPS917520 MZN917520:MZO917520 NJJ917520:NJK917520 NTF917520:NTG917520 ODB917520:ODC917520 OMX917520:OMY917520 OWT917520:OWU917520 PGP917520:PGQ917520 PQL917520:PQM917520 QAH917520:QAI917520 QKD917520:QKE917520 QTZ917520:QUA917520 RDV917520:RDW917520 RNR917520:RNS917520 RXN917520:RXO917520 SHJ917520:SHK917520 SRF917520:SRG917520 TBB917520:TBC917520 TKX917520:TKY917520 TUT917520:TUU917520 UEP917520:UEQ917520 UOL917520:UOM917520 UYH917520:UYI917520 VID917520:VIE917520 VRZ917520:VSA917520 WBV917520:WBW917520 WLR917520:WLS917520 WVN917520:WVO917520 F983056:G983056 JB983056:JC983056 SX983056:SY983056 ACT983056:ACU983056 AMP983056:AMQ983056 AWL983056:AWM983056 BGH983056:BGI983056 BQD983056:BQE983056 BZZ983056:CAA983056 CJV983056:CJW983056 CTR983056:CTS983056 DDN983056:DDO983056 DNJ983056:DNK983056 DXF983056:DXG983056 EHB983056:EHC983056 EQX983056:EQY983056 FAT983056:FAU983056 FKP983056:FKQ983056 FUL983056:FUM983056 GEH983056:GEI983056 GOD983056:GOE983056 GXZ983056:GYA983056 HHV983056:HHW983056 HRR983056:HRS983056 IBN983056:IBO983056 ILJ983056:ILK983056 IVF983056:IVG983056 JFB983056:JFC983056 JOX983056:JOY983056 JYT983056:JYU983056 KIP983056:KIQ983056 KSL983056:KSM983056 LCH983056:LCI983056 LMD983056:LME983056 LVZ983056:LWA983056 MFV983056:MFW983056 MPR983056:MPS983056 MZN983056:MZO983056 NJJ983056:NJK983056 NTF983056:NTG983056 ODB983056:ODC983056 OMX983056:OMY983056 OWT983056:OWU983056 PGP983056:PGQ983056 PQL983056:PQM983056 QAH983056:QAI983056 QKD983056:QKE983056 QTZ983056:QUA983056 RDV983056:RDW983056 RNR983056:RNS983056 RXN983056:RXO983056 SHJ983056:SHK983056 SRF983056:SRG983056 TBB983056:TBC983056 TKX983056:TKY983056 TUT983056:TUU983056 UEP983056:UEQ983056 UOL983056:UOM983056 UYH983056:UYI983056 VID983056:VIE983056 VRZ983056:VSA983056 WBV983056:WBW983056 WLR983056:WLS983056 WVN983056:WVO983056" xr:uid="{00000000-0002-0000-0D00-000016000000}">
      <formula1>COUNTA(A14,I14,A16)=3</formula1>
    </dataValidation>
    <dataValidation type="custom" allowBlank="1" showInputMessage="1" showErrorMessage="1" sqref="I14:S14 JE14:JO14 TA14:TK14 ACW14:ADG14 AMS14:ANC14 AWO14:AWY14 BGK14:BGU14 BQG14:BQQ14 CAC14:CAM14 CJY14:CKI14 CTU14:CUE14 DDQ14:DEA14 DNM14:DNW14 DXI14:DXS14 EHE14:EHO14 ERA14:ERK14 FAW14:FBG14 FKS14:FLC14 FUO14:FUY14 GEK14:GEU14 GOG14:GOQ14 GYC14:GYM14 HHY14:HII14 HRU14:HSE14 IBQ14:ICA14 ILM14:ILW14 IVI14:IVS14 JFE14:JFO14 JPA14:JPK14 JYW14:JZG14 KIS14:KJC14 KSO14:KSY14 LCK14:LCU14 LMG14:LMQ14 LWC14:LWM14 MFY14:MGI14 MPU14:MQE14 MZQ14:NAA14 NJM14:NJW14 NTI14:NTS14 ODE14:ODO14 ONA14:ONK14 OWW14:OXG14 PGS14:PHC14 PQO14:PQY14 QAK14:QAU14 QKG14:QKQ14 QUC14:QUM14 RDY14:REI14 RNU14:ROE14 RXQ14:RYA14 SHM14:SHW14 SRI14:SRS14 TBE14:TBO14 TLA14:TLK14 TUW14:TVG14 UES14:UFC14 UOO14:UOY14 UYK14:UYU14 VIG14:VIQ14 VSC14:VSM14 WBY14:WCI14 WLU14:WME14 WVQ14:WWA14 I65550:S65550 JE65550:JO65550 TA65550:TK65550 ACW65550:ADG65550 AMS65550:ANC65550 AWO65550:AWY65550 BGK65550:BGU65550 BQG65550:BQQ65550 CAC65550:CAM65550 CJY65550:CKI65550 CTU65550:CUE65550 DDQ65550:DEA65550 DNM65550:DNW65550 DXI65550:DXS65550 EHE65550:EHO65550 ERA65550:ERK65550 FAW65550:FBG65550 FKS65550:FLC65550 FUO65550:FUY65550 GEK65550:GEU65550 GOG65550:GOQ65550 GYC65550:GYM65550 HHY65550:HII65550 HRU65550:HSE65550 IBQ65550:ICA65550 ILM65550:ILW65550 IVI65550:IVS65550 JFE65550:JFO65550 JPA65550:JPK65550 JYW65550:JZG65550 KIS65550:KJC65550 KSO65550:KSY65550 LCK65550:LCU65550 LMG65550:LMQ65550 LWC65550:LWM65550 MFY65550:MGI65550 MPU65550:MQE65550 MZQ65550:NAA65550 NJM65550:NJW65550 NTI65550:NTS65550 ODE65550:ODO65550 ONA65550:ONK65550 OWW65550:OXG65550 PGS65550:PHC65550 PQO65550:PQY65550 QAK65550:QAU65550 QKG65550:QKQ65550 QUC65550:QUM65550 RDY65550:REI65550 RNU65550:ROE65550 RXQ65550:RYA65550 SHM65550:SHW65550 SRI65550:SRS65550 TBE65550:TBO65550 TLA65550:TLK65550 TUW65550:TVG65550 UES65550:UFC65550 UOO65550:UOY65550 UYK65550:UYU65550 VIG65550:VIQ65550 VSC65550:VSM65550 WBY65550:WCI65550 WLU65550:WME65550 WVQ65550:WWA65550 I131086:S131086 JE131086:JO131086 TA131086:TK131086 ACW131086:ADG131086 AMS131086:ANC131086 AWO131086:AWY131086 BGK131086:BGU131086 BQG131086:BQQ131086 CAC131086:CAM131086 CJY131086:CKI131086 CTU131086:CUE131086 DDQ131086:DEA131086 DNM131086:DNW131086 DXI131086:DXS131086 EHE131086:EHO131086 ERA131086:ERK131086 FAW131086:FBG131086 FKS131086:FLC131086 FUO131086:FUY131086 GEK131086:GEU131086 GOG131086:GOQ131086 GYC131086:GYM131086 HHY131086:HII131086 HRU131086:HSE131086 IBQ131086:ICA131086 ILM131086:ILW131086 IVI131086:IVS131086 JFE131086:JFO131086 JPA131086:JPK131086 JYW131086:JZG131086 KIS131086:KJC131086 KSO131086:KSY131086 LCK131086:LCU131086 LMG131086:LMQ131086 LWC131086:LWM131086 MFY131086:MGI131086 MPU131086:MQE131086 MZQ131086:NAA131086 NJM131086:NJW131086 NTI131086:NTS131086 ODE131086:ODO131086 ONA131086:ONK131086 OWW131086:OXG131086 PGS131086:PHC131086 PQO131086:PQY131086 QAK131086:QAU131086 QKG131086:QKQ131086 QUC131086:QUM131086 RDY131086:REI131086 RNU131086:ROE131086 RXQ131086:RYA131086 SHM131086:SHW131086 SRI131086:SRS131086 TBE131086:TBO131086 TLA131086:TLK131086 TUW131086:TVG131086 UES131086:UFC131086 UOO131086:UOY131086 UYK131086:UYU131086 VIG131086:VIQ131086 VSC131086:VSM131086 WBY131086:WCI131086 WLU131086:WME131086 WVQ131086:WWA131086 I196622:S196622 JE196622:JO196622 TA196622:TK196622 ACW196622:ADG196622 AMS196622:ANC196622 AWO196622:AWY196622 BGK196622:BGU196622 BQG196622:BQQ196622 CAC196622:CAM196622 CJY196622:CKI196622 CTU196622:CUE196622 DDQ196622:DEA196622 DNM196622:DNW196622 DXI196622:DXS196622 EHE196622:EHO196622 ERA196622:ERK196622 FAW196622:FBG196622 FKS196622:FLC196622 FUO196622:FUY196622 GEK196622:GEU196622 GOG196622:GOQ196622 GYC196622:GYM196622 HHY196622:HII196622 HRU196622:HSE196622 IBQ196622:ICA196622 ILM196622:ILW196622 IVI196622:IVS196622 JFE196622:JFO196622 JPA196622:JPK196622 JYW196622:JZG196622 KIS196622:KJC196622 KSO196622:KSY196622 LCK196622:LCU196622 LMG196622:LMQ196622 LWC196622:LWM196622 MFY196622:MGI196622 MPU196622:MQE196622 MZQ196622:NAA196622 NJM196622:NJW196622 NTI196622:NTS196622 ODE196622:ODO196622 ONA196622:ONK196622 OWW196622:OXG196622 PGS196622:PHC196622 PQO196622:PQY196622 QAK196622:QAU196622 QKG196622:QKQ196622 QUC196622:QUM196622 RDY196622:REI196622 RNU196622:ROE196622 RXQ196622:RYA196622 SHM196622:SHW196622 SRI196622:SRS196622 TBE196622:TBO196622 TLA196622:TLK196622 TUW196622:TVG196622 UES196622:UFC196622 UOO196622:UOY196622 UYK196622:UYU196622 VIG196622:VIQ196622 VSC196622:VSM196622 WBY196622:WCI196622 WLU196622:WME196622 WVQ196622:WWA196622 I262158:S262158 JE262158:JO262158 TA262158:TK262158 ACW262158:ADG262158 AMS262158:ANC262158 AWO262158:AWY262158 BGK262158:BGU262158 BQG262158:BQQ262158 CAC262158:CAM262158 CJY262158:CKI262158 CTU262158:CUE262158 DDQ262158:DEA262158 DNM262158:DNW262158 DXI262158:DXS262158 EHE262158:EHO262158 ERA262158:ERK262158 FAW262158:FBG262158 FKS262158:FLC262158 FUO262158:FUY262158 GEK262158:GEU262158 GOG262158:GOQ262158 GYC262158:GYM262158 HHY262158:HII262158 HRU262158:HSE262158 IBQ262158:ICA262158 ILM262158:ILW262158 IVI262158:IVS262158 JFE262158:JFO262158 JPA262158:JPK262158 JYW262158:JZG262158 KIS262158:KJC262158 KSO262158:KSY262158 LCK262158:LCU262158 LMG262158:LMQ262158 LWC262158:LWM262158 MFY262158:MGI262158 MPU262158:MQE262158 MZQ262158:NAA262158 NJM262158:NJW262158 NTI262158:NTS262158 ODE262158:ODO262158 ONA262158:ONK262158 OWW262158:OXG262158 PGS262158:PHC262158 PQO262158:PQY262158 QAK262158:QAU262158 QKG262158:QKQ262158 QUC262158:QUM262158 RDY262158:REI262158 RNU262158:ROE262158 RXQ262158:RYA262158 SHM262158:SHW262158 SRI262158:SRS262158 TBE262158:TBO262158 TLA262158:TLK262158 TUW262158:TVG262158 UES262158:UFC262158 UOO262158:UOY262158 UYK262158:UYU262158 VIG262158:VIQ262158 VSC262158:VSM262158 WBY262158:WCI262158 WLU262158:WME262158 WVQ262158:WWA262158 I327694:S327694 JE327694:JO327694 TA327694:TK327694 ACW327694:ADG327694 AMS327694:ANC327694 AWO327694:AWY327694 BGK327694:BGU327694 BQG327694:BQQ327694 CAC327694:CAM327694 CJY327694:CKI327694 CTU327694:CUE327694 DDQ327694:DEA327694 DNM327694:DNW327694 DXI327694:DXS327694 EHE327694:EHO327694 ERA327694:ERK327694 FAW327694:FBG327694 FKS327694:FLC327694 FUO327694:FUY327694 GEK327694:GEU327694 GOG327694:GOQ327694 GYC327694:GYM327694 HHY327694:HII327694 HRU327694:HSE327694 IBQ327694:ICA327694 ILM327694:ILW327694 IVI327694:IVS327694 JFE327694:JFO327694 JPA327694:JPK327694 JYW327694:JZG327694 KIS327694:KJC327694 KSO327694:KSY327694 LCK327694:LCU327694 LMG327694:LMQ327694 LWC327694:LWM327694 MFY327694:MGI327694 MPU327694:MQE327694 MZQ327694:NAA327694 NJM327694:NJW327694 NTI327694:NTS327694 ODE327694:ODO327694 ONA327694:ONK327694 OWW327694:OXG327694 PGS327694:PHC327694 PQO327694:PQY327694 QAK327694:QAU327694 QKG327694:QKQ327694 QUC327694:QUM327694 RDY327694:REI327694 RNU327694:ROE327694 RXQ327694:RYA327694 SHM327694:SHW327694 SRI327694:SRS327694 TBE327694:TBO327694 TLA327694:TLK327694 TUW327694:TVG327694 UES327694:UFC327694 UOO327694:UOY327694 UYK327694:UYU327694 VIG327694:VIQ327694 VSC327694:VSM327694 WBY327694:WCI327694 WLU327694:WME327694 WVQ327694:WWA327694 I393230:S393230 JE393230:JO393230 TA393230:TK393230 ACW393230:ADG393230 AMS393230:ANC393230 AWO393230:AWY393230 BGK393230:BGU393230 BQG393230:BQQ393230 CAC393230:CAM393230 CJY393230:CKI393230 CTU393230:CUE393230 DDQ393230:DEA393230 DNM393230:DNW393230 DXI393230:DXS393230 EHE393230:EHO393230 ERA393230:ERK393230 FAW393230:FBG393230 FKS393230:FLC393230 FUO393230:FUY393230 GEK393230:GEU393230 GOG393230:GOQ393230 GYC393230:GYM393230 HHY393230:HII393230 HRU393230:HSE393230 IBQ393230:ICA393230 ILM393230:ILW393230 IVI393230:IVS393230 JFE393230:JFO393230 JPA393230:JPK393230 JYW393230:JZG393230 KIS393230:KJC393230 KSO393230:KSY393230 LCK393230:LCU393230 LMG393230:LMQ393230 LWC393230:LWM393230 MFY393230:MGI393230 MPU393230:MQE393230 MZQ393230:NAA393230 NJM393230:NJW393230 NTI393230:NTS393230 ODE393230:ODO393230 ONA393230:ONK393230 OWW393230:OXG393230 PGS393230:PHC393230 PQO393230:PQY393230 QAK393230:QAU393230 QKG393230:QKQ393230 QUC393230:QUM393230 RDY393230:REI393230 RNU393230:ROE393230 RXQ393230:RYA393230 SHM393230:SHW393230 SRI393230:SRS393230 TBE393230:TBO393230 TLA393230:TLK393230 TUW393230:TVG393230 UES393230:UFC393230 UOO393230:UOY393230 UYK393230:UYU393230 VIG393230:VIQ393230 VSC393230:VSM393230 WBY393230:WCI393230 WLU393230:WME393230 WVQ393230:WWA393230 I458766:S458766 JE458766:JO458766 TA458766:TK458766 ACW458766:ADG458766 AMS458766:ANC458766 AWO458766:AWY458766 BGK458766:BGU458766 BQG458766:BQQ458766 CAC458766:CAM458766 CJY458766:CKI458766 CTU458766:CUE458766 DDQ458766:DEA458766 DNM458766:DNW458766 DXI458766:DXS458766 EHE458766:EHO458766 ERA458766:ERK458766 FAW458766:FBG458766 FKS458766:FLC458766 FUO458766:FUY458766 GEK458766:GEU458766 GOG458766:GOQ458766 GYC458766:GYM458766 HHY458766:HII458766 HRU458766:HSE458766 IBQ458766:ICA458766 ILM458766:ILW458766 IVI458766:IVS458766 JFE458766:JFO458766 JPA458766:JPK458766 JYW458766:JZG458766 KIS458766:KJC458766 KSO458766:KSY458766 LCK458766:LCU458766 LMG458766:LMQ458766 LWC458766:LWM458766 MFY458766:MGI458766 MPU458766:MQE458766 MZQ458766:NAA458766 NJM458766:NJW458766 NTI458766:NTS458766 ODE458766:ODO458766 ONA458766:ONK458766 OWW458766:OXG458766 PGS458766:PHC458766 PQO458766:PQY458766 QAK458766:QAU458766 QKG458766:QKQ458766 QUC458766:QUM458766 RDY458766:REI458766 RNU458766:ROE458766 RXQ458766:RYA458766 SHM458766:SHW458766 SRI458766:SRS458766 TBE458766:TBO458766 TLA458766:TLK458766 TUW458766:TVG458766 UES458766:UFC458766 UOO458766:UOY458766 UYK458766:UYU458766 VIG458766:VIQ458766 VSC458766:VSM458766 WBY458766:WCI458766 WLU458766:WME458766 WVQ458766:WWA458766 I524302:S524302 JE524302:JO524302 TA524302:TK524302 ACW524302:ADG524302 AMS524302:ANC524302 AWO524302:AWY524302 BGK524302:BGU524302 BQG524302:BQQ524302 CAC524302:CAM524302 CJY524302:CKI524302 CTU524302:CUE524302 DDQ524302:DEA524302 DNM524302:DNW524302 DXI524302:DXS524302 EHE524302:EHO524302 ERA524302:ERK524302 FAW524302:FBG524302 FKS524302:FLC524302 FUO524302:FUY524302 GEK524302:GEU524302 GOG524302:GOQ524302 GYC524302:GYM524302 HHY524302:HII524302 HRU524302:HSE524302 IBQ524302:ICA524302 ILM524302:ILW524302 IVI524302:IVS524302 JFE524302:JFO524302 JPA524302:JPK524302 JYW524302:JZG524302 KIS524302:KJC524302 KSO524302:KSY524302 LCK524302:LCU524302 LMG524302:LMQ524302 LWC524302:LWM524302 MFY524302:MGI524302 MPU524302:MQE524302 MZQ524302:NAA524302 NJM524302:NJW524302 NTI524302:NTS524302 ODE524302:ODO524302 ONA524302:ONK524302 OWW524302:OXG524302 PGS524302:PHC524302 PQO524302:PQY524302 QAK524302:QAU524302 QKG524302:QKQ524302 QUC524302:QUM524302 RDY524302:REI524302 RNU524302:ROE524302 RXQ524302:RYA524302 SHM524302:SHW524302 SRI524302:SRS524302 TBE524302:TBO524302 TLA524302:TLK524302 TUW524302:TVG524302 UES524302:UFC524302 UOO524302:UOY524302 UYK524302:UYU524302 VIG524302:VIQ524302 VSC524302:VSM524302 WBY524302:WCI524302 WLU524302:WME524302 WVQ524302:WWA524302 I589838:S589838 JE589838:JO589838 TA589838:TK589838 ACW589838:ADG589838 AMS589838:ANC589838 AWO589838:AWY589838 BGK589838:BGU589838 BQG589838:BQQ589838 CAC589838:CAM589838 CJY589838:CKI589838 CTU589838:CUE589838 DDQ589838:DEA589838 DNM589838:DNW589838 DXI589838:DXS589838 EHE589838:EHO589838 ERA589838:ERK589838 FAW589838:FBG589838 FKS589838:FLC589838 FUO589838:FUY589838 GEK589838:GEU589838 GOG589838:GOQ589838 GYC589838:GYM589838 HHY589838:HII589838 HRU589838:HSE589838 IBQ589838:ICA589838 ILM589838:ILW589838 IVI589838:IVS589838 JFE589838:JFO589838 JPA589838:JPK589838 JYW589838:JZG589838 KIS589838:KJC589838 KSO589838:KSY589838 LCK589838:LCU589838 LMG589838:LMQ589838 LWC589838:LWM589838 MFY589838:MGI589838 MPU589838:MQE589838 MZQ589838:NAA589838 NJM589838:NJW589838 NTI589838:NTS589838 ODE589838:ODO589838 ONA589838:ONK589838 OWW589838:OXG589838 PGS589838:PHC589838 PQO589838:PQY589838 QAK589838:QAU589838 QKG589838:QKQ589838 QUC589838:QUM589838 RDY589838:REI589838 RNU589838:ROE589838 RXQ589838:RYA589838 SHM589838:SHW589838 SRI589838:SRS589838 TBE589838:TBO589838 TLA589838:TLK589838 TUW589838:TVG589838 UES589838:UFC589838 UOO589838:UOY589838 UYK589838:UYU589838 VIG589838:VIQ589838 VSC589838:VSM589838 WBY589838:WCI589838 WLU589838:WME589838 WVQ589838:WWA589838 I655374:S655374 JE655374:JO655374 TA655374:TK655374 ACW655374:ADG655374 AMS655374:ANC655374 AWO655374:AWY655374 BGK655374:BGU655374 BQG655374:BQQ655374 CAC655374:CAM655374 CJY655374:CKI655374 CTU655374:CUE655374 DDQ655374:DEA655374 DNM655374:DNW655374 DXI655374:DXS655374 EHE655374:EHO655374 ERA655374:ERK655374 FAW655374:FBG655374 FKS655374:FLC655374 FUO655374:FUY655374 GEK655374:GEU655374 GOG655374:GOQ655374 GYC655374:GYM655374 HHY655374:HII655374 HRU655374:HSE655374 IBQ655374:ICA655374 ILM655374:ILW655374 IVI655374:IVS655374 JFE655374:JFO655374 JPA655374:JPK655374 JYW655374:JZG655374 KIS655374:KJC655374 KSO655374:KSY655374 LCK655374:LCU655374 LMG655374:LMQ655374 LWC655374:LWM655374 MFY655374:MGI655374 MPU655374:MQE655374 MZQ655374:NAA655374 NJM655374:NJW655374 NTI655374:NTS655374 ODE655374:ODO655374 ONA655374:ONK655374 OWW655374:OXG655374 PGS655374:PHC655374 PQO655374:PQY655374 QAK655374:QAU655374 QKG655374:QKQ655374 QUC655374:QUM655374 RDY655374:REI655374 RNU655374:ROE655374 RXQ655374:RYA655374 SHM655374:SHW655374 SRI655374:SRS655374 TBE655374:TBO655374 TLA655374:TLK655374 TUW655374:TVG655374 UES655374:UFC655374 UOO655374:UOY655374 UYK655374:UYU655374 VIG655374:VIQ655374 VSC655374:VSM655374 WBY655374:WCI655374 WLU655374:WME655374 WVQ655374:WWA655374 I720910:S720910 JE720910:JO720910 TA720910:TK720910 ACW720910:ADG720910 AMS720910:ANC720910 AWO720910:AWY720910 BGK720910:BGU720910 BQG720910:BQQ720910 CAC720910:CAM720910 CJY720910:CKI720910 CTU720910:CUE720910 DDQ720910:DEA720910 DNM720910:DNW720910 DXI720910:DXS720910 EHE720910:EHO720910 ERA720910:ERK720910 FAW720910:FBG720910 FKS720910:FLC720910 FUO720910:FUY720910 GEK720910:GEU720910 GOG720910:GOQ720910 GYC720910:GYM720910 HHY720910:HII720910 HRU720910:HSE720910 IBQ720910:ICA720910 ILM720910:ILW720910 IVI720910:IVS720910 JFE720910:JFO720910 JPA720910:JPK720910 JYW720910:JZG720910 KIS720910:KJC720910 KSO720910:KSY720910 LCK720910:LCU720910 LMG720910:LMQ720910 LWC720910:LWM720910 MFY720910:MGI720910 MPU720910:MQE720910 MZQ720910:NAA720910 NJM720910:NJW720910 NTI720910:NTS720910 ODE720910:ODO720910 ONA720910:ONK720910 OWW720910:OXG720910 PGS720910:PHC720910 PQO720910:PQY720910 QAK720910:QAU720910 QKG720910:QKQ720910 QUC720910:QUM720910 RDY720910:REI720910 RNU720910:ROE720910 RXQ720910:RYA720910 SHM720910:SHW720910 SRI720910:SRS720910 TBE720910:TBO720910 TLA720910:TLK720910 TUW720910:TVG720910 UES720910:UFC720910 UOO720910:UOY720910 UYK720910:UYU720910 VIG720910:VIQ720910 VSC720910:VSM720910 WBY720910:WCI720910 WLU720910:WME720910 WVQ720910:WWA720910 I786446:S786446 JE786446:JO786446 TA786446:TK786446 ACW786446:ADG786446 AMS786446:ANC786446 AWO786446:AWY786446 BGK786446:BGU786446 BQG786446:BQQ786446 CAC786446:CAM786446 CJY786446:CKI786446 CTU786446:CUE786446 DDQ786446:DEA786446 DNM786446:DNW786446 DXI786446:DXS786446 EHE786446:EHO786446 ERA786446:ERK786446 FAW786446:FBG786446 FKS786446:FLC786446 FUO786446:FUY786446 GEK786446:GEU786446 GOG786446:GOQ786446 GYC786446:GYM786446 HHY786446:HII786446 HRU786446:HSE786446 IBQ786446:ICA786446 ILM786446:ILW786446 IVI786446:IVS786446 JFE786446:JFO786446 JPA786446:JPK786446 JYW786446:JZG786446 KIS786446:KJC786446 KSO786446:KSY786446 LCK786446:LCU786446 LMG786446:LMQ786446 LWC786446:LWM786446 MFY786446:MGI786446 MPU786446:MQE786446 MZQ786446:NAA786446 NJM786446:NJW786446 NTI786446:NTS786446 ODE786446:ODO786446 ONA786446:ONK786446 OWW786446:OXG786446 PGS786446:PHC786446 PQO786446:PQY786446 QAK786446:QAU786446 QKG786446:QKQ786446 QUC786446:QUM786446 RDY786446:REI786446 RNU786446:ROE786446 RXQ786446:RYA786446 SHM786446:SHW786446 SRI786446:SRS786446 TBE786446:TBO786446 TLA786446:TLK786446 TUW786446:TVG786446 UES786446:UFC786446 UOO786446:UOY786446 UYK786446:UYU786446 VIG786446:VIQ786446 VSC786446:VSM786446 WBY786446:WCI786446 WLU786446:WME786446 WVQ786446:WWA786446 I851982:S851982 JE851982:JO851982 TA851982:TK851982 ACW851982:ADG851982 AMS851982:ANC851982 AWO851982:AWY851982 BGK851982:BGU851982 BQG851982:BQQ851982 CAC851982:CAM851982 CJY851982:CKI851982 CTU851982:CUE851982 DDQ851982:DEA851982 DNM851982:DNW851982 DXI851982:DXS851982 EHE851982:EHO851982 ERA851982:ERK851982 FAW851982:FBG851982 FKS851982:FLC851982 FUO851982:FUY851982 GEK851982:GEU851982 GOG851982:GOQ851982 GYC851982:GYM851982 HHY851982:HII851982 HRU851982:HSE851982 IBQ851982:ICA851982 ILM851982:ILW851982 IVI851982:IVS851982 JFE851982:JFO851982 JPA851982:JPK851982 JYW851982:JZG851982 KIS851982:KJC851982 KSO851982:KSY851982 LCK851982:LCU851982 LMG851982:LMQ851982 LWC851982:LWM851982 MFY851982:MGI851982 MPU851982:MQE851982 MZQ851982:NAA851982 NJM851982:NJW851982 NTI851982:NTS851982 ODE851982:ODO851982 ONA851982:ONK851982 OWW851982:OXG851982 PGS851982:PHC851982 PQO851982:PQY851982 QAK851982:QAU851982 QKG851982:QKQ851982 QUC851982:QUM851982 RDY851982:REI851982 RNU851982:ROE851982 RXQ851982:RYA851982 SHM851982:SHW851982 SRI851982:SRS851982 TBE851982:TBO851982 TLA851982:TLK851982 TUW851982:TVG851982 UES851982:UFC851982 UOO851982:UOY851982 UYK851982:UYU851982 VIG851982:VIQ851982 VSC851982:VSM851982 WBY851982:WCI851982 WLU851982:WME851982 WVQ851982:WWA851982 I917518:S917518 JE917518:JO917518 TA917518:TK917518 ACW917518:ADG917518 AMS917518:ANC917518 AWO917518:AWY917518 BGK917518:BGU917518 BQG917518:BQQ917518 CAC917518:CAM917518 CJY917518:CKI917518 CTU917518:CUE917518 DDQ917518:DEA917518 DNM917518:DNW917518 DXI917518:DXS917518 EHE917518:EHO917518 ERA917518:ERK917518 FAW917518:FBG917518 FKS917518:FLC917518 FUO917518:FUY917518 GEK917518:GEU917518 GOG917518:GOQ917518 GYC917518:GYM917518 HHY917518:HII917518 HRU917518:HSE917518 IBQ917518:ICA917518 ILM917518:ILW917518 IVI917518:IVS917518 JFE917518:JFO917518 JPA917518:JPK917518 JYW917518:JZG917518 KIS917518:KJC917518 KSO917518:KSY917518 LCK917518:LCU917518 LMG917518:LMQ917518 LWC917518:LWM917518 MFY917518:MGI917518 MPU917518:MQE917518 MZQ917518:NAA917518 NJM917518:NJW917518 NTI917518:NTS917518 ODE917518:ODO917518 ONA917518:ONK917518 OWW917518:OXG917518 PGS917518:PHC917518 PQO917518:PQY917518 QAK917518:QAU917518 QKG917518:QKQ917518 QUC917518:QUM917518 RDY917518:REI917518 RNU917518:ROE917518 RXQ917518:RYA917518 SHM917518:SHW917518 SRI917518:SRS917518 TBE917518:TBO917518 TLA917518:TLK917518 TUW917518:TVG917518 UES917518:UFC917518 UOO917518:UOY917518 UYK917518:UYU917518 VIG917518:VIQ917518 VSC917518:VSM917518 WBY917518:WCI917518 WLU917518:WME917518 WVQ917518:WWA917518 I983054:S983054 JE983054:JO983054 TA983054:TK983054 ACW983054:ADG983054 AMS983054:ANC983054 AWO983054:AWY983054 BGK983054:BGU983054 BQG983054:BQQ983054 CAC983054:CAM983054 CJY983054:CKI983054 CTU983054:CUE983054 DDQ983054:DEA983054 DNM983054:DNW983054 DXI983054:DXS983054 EHE983054:EHO983054 ERA983054:ERK983054 FAW983054:FBG983054 FKS983054:FLC983054 FUO983054:FUY983054 GEK983054:GEU983054 GOG983054:GOQ983054 GYC983054:GYM983054 HHY983054:HII983054 HRU983054:HSE983054 IBQ983054:ICA983054 ILM983054:ILW983054 IVI983054:IVS983054 JFE983054:JFO983054 JPA983054:JPK983054 JYW983054:JZG983054 KIS983054:KJC983054 KSO983054:KSY983054 LCK983054:LCU983054 LMG983054:LMQ983054 LWC983054:LWM983054 MFY983054:MGI983054 MPU983054:MQE983054 MZQ983054:NAA983054 NJM983054:NJW983054 NTI983054:NTS983054 ODE983054:ODO983054 ONA983054:ONK983054 OWW983054:OXG983054 PGS983054:PHC983054 PQO983054:PQY983054 QAK983054:QAU983054 QKG983054:QKQ983054 QUC983054:QUM983054 RDY983054:REI983054 RNU983054:ROE983054 RXQ983054:RYA983054 SHM983054:SHW983054 SRI983054:SRS983054 TBE983054:TBO983054 TLA983054:TLK983054 TUW983054:TVG983054 UES983054:UFC983054 UOO983054:UOY983054 UYK983054:UYU983054 VIG983054:VIQ983054 VSC983054:VSM983054 WBY983054:WCI983054 WLU983054:WME983054 WVQ983054:WWA983054" xr:uid="{00000000-0002-0000-0D00-000017000000}">
      <formula1>COUNTA(C12,F12,L12,A14)=4</formula1>
    </dataValidation>
    <dataValidation type="custom" allowBlank="1" showInputMessage="1" showErrorMessage="1" sqref="A14:H14 IW14:JD14 SS14:SZ14 ACO14:ACV14 AMK14:AMR14 AWG14:AWN14 BGC14:BGJ14 BPY14:BQF14 BZU14:CAB14 CJQ14:CJX14 CTM14:CTT14 DDI14:DDP14 DNE14:DNL14 DXA14:DXH14 EGW14:EHD14 EQS14:EQZ14 FAO14:FAV14 FKK14:FKR14 FUG14:FUN14 GEC14:GEJ14 GNY14:GOF14 GXU14:GYB14 HHQ14:HHX14 HRM14:HRT14 IBI14:IBP14 ILE14:ILL14 IVA14:IVH14 JEW14:JFD14 JOS14:JOZ14 JYO14:JYV14 KIK14:KIR14 KSG14:KSN14 LCC14:LCJ14 LLY14:LMF14 LVU14:LWB14 MFQ14:MFX14 MPM14:MPT14 MZI14:MZP14 NJE14:NJL14 NTA14:NTH14 OCW14:ODD14 OMS14:OMZ14 OWO14:OWV14 PGK14:PGR14 PQG14:PQN14 QAC14:QAJ14 QJY14:QKF14 QTU14:QUB14 RDQ14:RDX14 RNM14:RNT14 RXI14:RXP14 SHE14:SHL14 SRA14:SRH14 TAW14:TBD14 TKS14:TKZ14 TUO14:TUV14 UEK14:UER14 UOG14:UON14 UYC14:UYJ14 VHY14:VIF14 VRU14:VSB14 WBQ14:WBX14 WLM14:WLT14 WVI14:WVP14 A65550:H65550 IW65550:JD65550 SS65550:SZ65550 ACO65550:ACV65550 AMK65550:AMR65550 AWG65550:AWN65550 BGC65550:BGJ65550 BPY65550:BQF65550 BZU65550:CAB65550 CJQ65550:CJX65550 CTM65550:CTT65550 DDI65550:DDP65550 DNE65550:DNL65550 DXA65550:DXH65550 EGW65550:EHD65550 EQS65550:EQZ65550 FAO65550:FAV65550 FKK65550:FKR65550 FUG65550:FUN65550 GEC65550:GEJ65550 GNY65550:GOF65550 GXU65550:GYB65550 HHQ65550:HHX65550 HRM65550:HRT65550 IBI65550:IBP65550 ILE65550:ILL65550 IVA65550:IVH65550 JEW65550:JFD65550 JOS65550:JOZ65550 JYO65550:JYV65550 KIK65550:KIR65550 KSG65550:KSN65550 LCC65550:LCJ65550 LLY65550:LMF65550 LVU65550:LWB65550 MFQ65550:MFX65550 MPM65550:MPT65550 MZI65550:MZP65550 NJE65550:NJL65550 NTA65550:NTH65550 OCW65550:ODD65550 OMS65550:OMZ65550 OWO65550:OWV65550 PGK65550:PGR65550 PQG65550:PQN65550 QAC65550:QAJ65550 QJY65550:QKF65550 QTU65550:QUB65550 RDQ65550:RDX65550 RNM65550:RNT65550 RXI65550:RXP65550 SHE65550:SHL65550 SRA65550:SRH65550 TAW65550:TBD65550 TKS65550:TKZ65550 TUO65550:TUV65550 UEK65550:UER65550 UOG65550:UON65550 UYC65550:UYJ65550 VHY65550:VIF65550 VRU65550:VSB65550 WBQ65550:WBX65550 WLM65550:WLT65550 WVI65550:WVP65550 A131086:H131086 IW131086:JD131086 SS131086:SZ131086 ACO131086:ACV131086 AMK131086:AMR131086 AWG131086:AWN131086 BGC131086:BGJ131086 BPY131086:BQF131086 BZU131086:CAB131086 CJQ131086:CJX131086 CTM131086:CTT131086 DDI131086:DDP131086 DNE131086:DNL131086 DXA131086:DXH131086 EGW131086:EHD131086 EQS131086:EQZ131086 FAO131086:FAV131086 FKK131086:FKR131086 FUG131086:FUN131086 GEC131086:GEJ131086 GNY131086:GOF131086 GXU131086:GYB131086 HHQ131086:HHX131086 HRM131086:HRT131086 IBI131086:IBP131086 ILE131086:ILL131086 IVA131086:IVH131086 JEW131086:JFD131086 JOS131086:JOZ131086 JYO131086:JYV131086 KIK131086:KIR131086 KSG131086:KSN131086 LCC131086:LCJ131086 LLY131086:LMF131086 LVU131086:LWB131086 MFQ131086:MFX131086 MPM131086:MPT131086 MZI131086:MZP131086 NJE131086:NJL131086 NTA131086:NTH131086 OCW131086:ODD131086 OMS131086:OMZ131086 OWO131086:OWV131086 PGK131086:PGR131086 PQG131086:PQN131086 QAC131086:QAJ131086 QJY131086:QKF131086 QTU131086:QUB131086 RDQ131086:RDX131086 RNM131086:RNT131086 RXI131086:RXP131086 SHE131086:SHL131086 SRA131086:SRH131086 TAW131086:TBD131086 TKS131086:TKZ131086 TUO131086:TUV131086 UEK131086:UER131086 UOG131086:UON131086 UYC131086:UYJ131086 VHY131086:VIF131086 VRU131086:VSB131086 WBQ131086:WBX131086 WLM131086:WLT131086 WVI131086:WVP131086 A196622:H196622 IW196622:JD196622 SS196622:SZ196622 ACO196622:ACV196622 AMK196622:AMR196622 AWG196622:AWN196622 BGC196622:BGJ196622 BPY196622:BQF196622 BZU196622:CAB196622 CJQ196622:CJX196622 CTM196622:CTT196622 DDI196622:DDP196622 DNE196622:DNL196622 DXA196622:DXH196622 EGW196622:EHD196622 EQS196622:EQZ196622 FAO196622:FAV196622 FKK196622:FKR196622 FUG196622:FUN196622 GEC196622:GEJ196622 GNY196622:GOF196622 GXU196622:GYB196622 HHQ196622:HHX196622 HRM196622:HRT196622 IBI196622:IBP196622 ILE196622:ILL196622 IVA196622:IVH196622 JEW196622:JFD196622 JOS196622:JOZ196622 JYO196622:JYV196622 KIK196622:KIR196622 KSG196622:KSN196622 LCC196622:LCJ196622 LLY196622:LMF196622 LVU196622:LWB196622 MFQ196622:MFX196622 MPM196622:MPT196622 MZI196622:MZP196622 NJE196622:NJL196622 NTA196622:NTH196622 OCW196622:ODD196622 OMS196622:OMZ196622 OWO196622:OWV196622 PGK196622:PGR196622 PQG196622:PQN196622 QAC196622:QAJ196622 QJY196622:QKF196622 QTU196622:QUB196622 RDQ196622:RDX196622 RNM196622:RNT196622 RXI196622:RXP196622 SHE196622:SHL196622 SRA196622:SRH196622 TAW196622:TBD196622 TKS196622:TKZ196622 TUO196622:TUV196622 UEK196622:UER196622 UOG196622:UON196622 UYC196622:UYJ196622 VHY196622:VIF196622 VRU196622:VSB196622 WBQ196622:WBX196622 WLM196622:WLT196622 WVI196622:WVP196622 A262158:H262158 IW262158:JD262158 SS262158:SZ262158 ACO262158:ACV262158 AMK262158:AMR262158 AWG262158:AWN262158 BGC262158:BGJ262158 BPY262158:BQF262158 BZU262158:CAB262158 CJQ262158:CJX262158 CTM262158:CTT262158 DDI262158:DDP262158 DNE262158:DNL262158 DXA262158:DXH262158 EGW262158:EHD262158 EQS262158:EQZ262158 FAO262158:FAV262158 FKK262158:FKR262158 FUG262158:FUN262158 GEC262158:GEJ262158 GNY262158:GOF262158 GXU262158:GYB262158 HHQ262158:HHX262158 HRM262158:HRT262158 IBI262158:IBP262158 ILE262158:ILL262158 IVA262158:IVH262158 JEW262158:JFD262158 JOS262158:JOZ262158 JYO262158:JYV262158 KIK262158:KIR262158 KSG262158:KSN262158 LCC262158:LCJ262158 LLY262158:LMF262158 LVU262158:LWB262158 MFQ262158:MFX262158 MPM262158:MPT262158 MZI262158:MZP262158 NJE262158:NJL262158 NTA262158:NTH262158 OCW262158:ODD262158 OMS262158:OMZ262158 OWO262158:OWV262158 PGK262158:PGR262158 PQG262158:PQN262158 QAC262158:QAJ262158 QJY262158:QKF262158 QTU262158:QUB262158 RDQ262158:RDX262158 RNM262158:RNT262158 RXI262158:RXP262158 SHE262158:SHL262158 SRA262158:SRH262158 TAW262158:TBD262158 TKS262158:TKZ262158 TUO262158:TUV262158 UEK262158:UER262158 UOG262158:UON262158 UYC262158:UYJ262158 VHY262158:VIF262158 VRU262158:VSB262158 WBQ262158:WBX262158 WLM262158:WLT262158 WVI262158:WVP262158 A327694:H327694 IW327694:JD327694 SS327694:SZ327694 ACO327694:ACV327694 AMK327694:AMR327694 AWG327694:AWN327694 BGC327694:BGJ327694 BPY327694:BQF327694 BZU327694:CAB327694 CJQ327694:CJX327694 CTM327694:CTT327694 DDI327694:DDP327694 DNE327694:DNL327694 DXA327694:DXH327694 EGW327694:EHD327694 EQS327694:EQZ327694 FAO327694:FAV327694 FKK327694:FKR327694 FUG327694:FUN327694 GEC327694:GEJ327694 GNY327694:GOF327694 GXU327694:GYB327694 HHQ327694:HHX327694 HRM327694:HRT327694 IBI327694:IBP327694 ILE327694:ILL327694 IVA327694:IVH327694 JEW327694:JFD327694 JOS327694:JOZ327694 JYO327694:JYV327694 KIK327694:KIR327694 KSG327694:KSN327694 LCC327694:LCJ327694 LLY327694:LMF327694 LVU327694:LWB327694 MFQ327694:MFX327694 MPM327694:MPT327694 MZI327694:MZP327694 NJE327694:NJL327694 NTA327694:NTH327694 OCW327694:ODD327694 OMS327694:OMZ327694 OWO327694:OWV327694 PGK327694:PGR327694 PQG327694:PQN327694 QAC327694:QAJ327694 QJY327694:QKF327694 QTU327694:QUB327694 RDQ327694:RDX327694 RNM327694:RNT327694 RXI327694:RXP327694 SHE327694:SHL327694 SRA327694:SRH327694 TAW327694:TBD327694 TKS327694:TKZ327694 TUO327694:TUV327694 UEK327694:UER327694 UOG327694:UON327694 UYC327694:UYJ327694 VHY327694:VIF327694 VRU327694:VSB327694 WBQ327694:WBX327694 WLM327694:WLT327694 WVI327694:WVP327694 A393230:H393230 IW393230:JD393230 SS393230:SZ393230 ACO393230:ACV393230 AMK393230:AMR393230 AWG393230:AWN393230 BGC393230:BGJ393230 BPY393230:BQF393230 BZU393230:CAB393230 CJQ393230:CJX393230 CTM393230:CTT393230 DDI393230:DDP393230 DNE393230:DNL393230 DXA393230:DXH393230 EGW393230:EHD393230 EQS393230:EQZ393230 FAO393230:FAV393230 FKK393230:FKR393230 FUG393230:FUN393230 GEC393230:GEJ393230 GNY393230:GOF393230 GXU393230:GYB393230 HHQ393230:HHX393230 HRM393230:HRT393230 IBI393230:IBP393230 ILE393230:ILL393230 IVA393230:IVH393230 JEW393230:JFD393230 JOS393230:JOZ393230 JYO393230:JYV393230 KIK393230:KIR393230 KSG393230:KSN393230 LCC393230:LCJ393230 LLY393230:LMF393230 LVU393230:LWB393230 MFQ393230:MFX393230 MPM393230:MPT393230 MZI393230:MZP393230 NJE393230:NJL393230 NTA393230:NTH393230 OCW393230:ODD393230 OMS393230:OMZ393230 OWO393230:OWV393230 PGK393230:PGR393230 PQG393230:PQN393230 QAC393230:QAJ393230 QJY393230:QKF393230 QTU393230:QUB393230 RDQ393230:RDX393230 RNM393230:RNT393230 RXI393230:RXP393230 SHE393230:SHL393230 SRA393230:SRH393230 TAW393230:TBD393230 TKS393230:TKZ393230 TUO393230:TUV393230 UEK393230:UER393230 UOG393230:UON393230 UYC393230:UYJ393230 VHY393230:VIF393230 VRU393230:VSB393230 WBQ393230:WBX393230 WLM393230:WLT393230 WVI393230:WVP393230 A458766:H458766 IW458766:JD458766 SS458766:SZ458766 ACO458766:ACV458766 AMK458766:AMR458766 AWG458766:AWN458766 BGC458766:BGJ458766 BPY458766:BQF458766 BZU458766:CAB458766 CJQ458766:CJX458766 CTM458766:CTT458766 DDI458766:DDP458766 DNE458766:DNL458766 DXA458766:DXH458766 EGW458766:EHD458766 EQS458766:EQZ458766 FAO458766:FAV458766 FKK458766:FKR458766 FUG458766:FUN458766 GEC458766:GEJ458766 GNY458766:GOF458766 GXU458766:GYB458766 HHQ458766:HHX458766 HRM458766:HRT458766 IBI458766:IBP458766 ILE458766:ILL458766 IVA458766:IVH458766 JEW458766:JFD458766 JOS458766:JOZ458766 JYO458766:JYV458766 KIK458766:KIR458766 KSG458766:KSN458766 LCC458766:LCJ458766 LLY458766:LMF458766 LVU458766:LWB458766 MFQ458766:MFX458766 MPM458766:MPT458766 MZI458766:MZP458766 NJE458766:NJL458766 NTA458766:NTH458766 OCW458766:ODD458766 OMS458766:OMZ458766 OWO458766:OWV458766 PGK458766:PGR458766 PQG458766:PQN458766 QAC458766:QAJ458766 QJY458766:QKF458766 QTU458766:QUB458766 RDQ458766:RDX458766 RNM458766:RNT458766 RXI458766:RXP458766 SHE458766:SHL458766 SRA458766:SRH458766 TAW458766:TBD458766 TKS458766:TKZ458766 TUO458766:TUV458766 UEK458766:UER458766 UOG458766:UON458766 UYC458766:UYJ458766 VHY458766:VIF458766 VRU458766:VSB458766 WBQ458766:WBX458766 WLM458766:WLT458766 WVI458766:WVP458766 A524302:H524302 IW524302:JD524302 SS524302:SZ524302 ACO524302:ACV524302 AMK524302:AMR524302 AWG524302:AWN524302 BGC524302:BGJ524302 BPY524302:BQF524302 BZU524302:CAB524302 CJQ524302:CJX524302 CTM524302:CTT524302 DDI524302:DDP524302 DNE524302:DNL524302 DXA524302:DXH524302 EGW524302:EHD524302 EQS524302:EQZ524302 FAO524302:FAV524302 FKK524302:FKR524302 FUG524302:FUN524302 GEC524302:GEJ524302 GNY524302:GOF524302 GXU524302:GYB524302 HHQ524302:HHX524302 HRM524302:HRT524302 IBI524302:IBP524302 ILE524302:ILL524302 IVA524302:IVH524302 JEW524302:JFD524302 JOS524302:JOZ524302 JYO524302:JYV524302 KIK524302:KIR524302 KSG524302:KSN524302 LCC524302:LCJ524302 LLY524302:LMF524302 LVU524302:LWB524302 MFQ524302:MFX524302 MPM524302:MPT524302 MZI524302:MZP524302 NJE524302:NJL524302 NTA524302:NTH524302 OCW524302:ODD524302 OMS524302:OMZ524302 OWO524302:OWV524302 PGK524302:PGR524302 PQG524302:PQN524302 QAC524302:QAJ524302 QJY524302:QKF524302 QTU524302:QUB524302 RDQ524302:RDX524302 RNM524302:RNT524302 RXI524302:RXP524302 SHE524302:SHL524302 SRA524302:SRH524302 TAW524302:TBD524302 TKS524302:TKZ524302 TUO524302:TUV524302 UEK524302:UER524302 UOG524302:UON524302 UYC524302:UYJ524302 VHY524302:VIF524302 VRU524302:VSB524302 WBQ524302:WBX524302 WLM524302:WLT524302 WVI524302:WVP524302 A589838:H589838 IW589838:JD589838 SS589838:SZ589838 ACO589838:ACV589838 AMK589838:AMR589838 AWG589838:AWN589838 BGC589838:BGJ589838 BPY589838:BQF589838 BZU589838:CAB589838 CJQ589838:CJX589838 CTM589838:CTT589838 DDI589838:DDP589838 DNE589838:DNL589838 DXA589838:DXH589838 EGW589838:EHD589838 EQS589838:EQZ589838 FAO589838:FAV589838 FKK589838:FKR589838 FUG589838:FUN589838 GEC589838:GEJ589838 GNY589838:GOF589838 GXU589838:GYB589838 HHQ589838:HHX589838 HRM589838:HRT589838 IBI589838:IBP589838 ILE589838:ILL589838 IVA589838:IVH589838 JEW589838:JFD589838 JOS589838:JOZ589838 JYO589838:JYV589838 KIK589838:KIR589838 KSG589838:KSN589838 LCC589838:LCJ589838 LLY589838:LMF589838 LVU589838:LWB589838 MFQ589838:MFX589838 MPM589838:MPT589838 MZI589838:MZP589838 NJE589838:NJL589838 NTA589838:NTH589838 OCW589838:ODD589838 OMS589838:OMZ589838 OWO589838:OWV589838 PGK589838:PGR589838 PQG589838:PQN589838 QAC589838:QAJ589838 QJY589838:QKF589838 QTU589838:QUB589838 RDQ589838:RDX589838 RNM589838:RNT589838 RXI589838:RXP589838 SHE589838:SHL589838 SRA589838:SRH589838 TAW589838:TBD589838 TKS589838:TKZ589838 TUO589838:TUV589838 UEK589838:UER589838 UOG589838:UON589838 UYC589838:UYJ589838 VHY589838:VIF589838 VRU589838:VSB589838 WBQ589838:WBX589838 WLM589838:WLT589838 WVI589838:WVP589838 A655374:H655374 IW655374:JD655374 SS655374:SZ655374 ACO655374:ACV655374 AMK655374:AMR655374 AWG655374:AWN655374 BGC655374:BGJ655374 BPY655374:BQF655374 BZU655374:CAB655374 CJQ655374:CJX655374 CTM655374:CTT655374 DDI655374:DDP655374 DNE655374:DNL655374 DXA655374:DXH655374 EGW655374:EHD655374 EQS655374:EQZ655374 FAO655374:FAV655374 FKK655374:FKR655374 FUG655374:FUN655374 GEC655374:GEJ655374 GNY655374:GOF655374 GXU655374:GYB655374 HHQ655374:HHX655374 HRM655374:HRT655374 IBI655374:IBP655374 ILE655374:ILL655374 IVA655374:IVH655374 JEW655374:JFD655374 JOS655374:JOZ655374 JYO655374:JYV655374 KIK655374:KIR655374 KSG655374:KSN655374 LCC655374:LCJ655374 LLY655374:LMF655374 LVU655374:LWB655374 MFQ655374:MFX655374 MPM655374:MPT655374 MZI655374:MZP655374 NJE655374:NJL655374 NTA655374:NTH655374 OCW655374:ODD655374 OMS655374:OMZ655374 OWO655374:OWV655374 PGK655374:PGR655374 PQG655374:PQN655374 QAC655374:QAJ655374 QJY655374:QKF655374 QTU655374:QUB655374 RDQ655374:RDX655374 RNM655374:RNT655374 RXI655374:RXP655374 SHE655374:SHL655374 SRA655374:SRH655374 TAW655374:TBD655374 TKS655374:TKZ655374 TUO655374:TUV655374 UEK655374:UER655374 UOG655374:UON655374 UYC655374:UYJ655374 VHY655374:VIF655374 VRU655374:VSB655374 WBQ655374:WBX655374 WLM655374:WLT655374 WVI655374:WVP655374 A720910:H720910 IW720910:JD720910 SS720910:SZ720910 ACO720910:ACV720910 AMK720910:AMR720910 AWG720910:AWN720910 BGC720910:BGJ720910 BPY720910:BQF720910 BZU720910:CAB720910 CJQ720910:CJX720910 CTM720910:CTT720910 DDI720910:DDP720910 DNE720910:DNL720910 DXA720910:DXH720910 EGW720910:EHD720910 EQS720910:EQZ720910 FAO720910:FAV720910 FKK720910:FKR720910 FUG720910:FUN720910 GEC720910:GEJ720910 GNY720910:GOF720910 GXU720910:GYB720910 HHQ720910:HHX720910 HRM720910:HRT720910 IBI720910:IBP720910 ILE720910:ILL720910 IVA720910:IVH720910 JEW720910:JFD720910 JOS720910:JOZ720910 JYO720910:JYV720910 KIK720910:KIR720910 KSG720910:KSN720910 LCC720910:LCJ720910 LLY720910:LMF720910 LVU720910:LWB720910 MFQ720910:MFX720910 MPM720910:MPT720910 MZI720910:MZP720910 NJE720910:NJL720910 NTA720910:NTH720910 OCW720910:ODD720910 OMS720910:OMZ720910 OWO720910:OWV720910 PGK720910:PGR720910 PQG720910:PQN720910 QAC720910:QAJ720910 QJY720910:QKF720910 QTU720910:QUB720910 RDQ720910:RDX720910 RNM720910:RNT720910 RXI720910:RXP720910 SHE720910:SHL720910 SRA720910:SRH720910 TAW720910:TBD720910 TKS720910:TKZ720910 TUO720910:TUV720910 UEK720910:UER720910 UOG720910:UON720910 UYC720910:UYJ720910 VHY720910:VIF720910 VRU720910:VSB720910 WBQ720910:WBX720910 WLM720910:WLT720910 WVI720910:WVP720910 A786446:H786446 IW786446:JD786446 SS786446:SZ786446 ACO786446:ACV786446 AMK786446:AMR786446 AWG786446:AWN786446 BGC786446:BGJ786446 BPY786446:BQF786446 BZU786446:CAB786446 CJQ786446:CJX786446 CTM786446:CTT786446 DDI786446:DDP786446 DNE786446:DNL786446 DXA786446:DXH786446 EGW786446:EHD786446 EQS786446:EQZ786446 FAO786446:FAV786446 FKK786446:FKR786446 FUG786446:FUN786446 GEC786446:GEJ786446 GNY786446:GOF786446 GXU786446:GYB786446 HHQ786446:HHX786446 HRM786446:HRT786446 IBI786446:IBP786446 ILE786446:ILL786446 IVA786446:IVH786446 JEW786446:JFD786446 JOS786446:JOZ786446 JYO786446:JYV786446 KIK786446:KIR786446 KSG786446:KSN786446 LCC786446:LCJ786446 LLY786446:LMF786446 LVU786446:LWB786446 MFQ786446:MFX786446 MPM786446:MPT786446 MZI786446:MZP786446 NJE786446:NJL786446 NTA786446:NTH786446 OCW786446:ODD786446 OMS786446:OMZ786446 OWO786446:OWV786446 PGK786446:PGR786446 PQG786446:PQN786446 QAC786446:QAJ786446 QJY786446:QKF786446 QTU786446:QUB786446 RDQ786446:RDX786446 RNM786446:RNT786446 RXI786446:RXP786446 SHE786446:SHL786446 SRA786446:SRH786446 TAW786446:TBD786446 TKS786446:TKZ786446 TUO786446:TUV786446 UEK786446:UER786446 UOG786446:UON786446 UYC786446:UYJ786446 VHY786446:VIF786446 VRU786446:VSB786446 WBQ786446:WBX786446 WLM786446:WLT786446 WVI786446:WVP786446 A851982:H851982 IW851982:JD851982 SS851982:SZ851982 ACO851982:ACV851982 AMK851982:AMR851982 AWG851982:AWN851982 BGC851982:BGJ851982 BPY851982:BQF851982 BZU851982:CAB851982 CJQ851982:CJX851982 CTM851982:CTT851982 DDI851982:DDP851982 DNE851982:DNL851982 DXA851982:DXH851982 EGW851982:EHD851982 EQS851982:EQZ851982 FAO851982:FAV851982 FKK851982:FKR851982 FUG851982:FUN851982 GEC851982:GEJ851982 GNY851982:GOF851982 GXU851982:GYB851982 HHQ851982:HHX851982 HRM851982:HRT851982 IBI851982:IBP851982 ILE851982:ILL851982 IVA851982:IVH851982 JEW851982:JFD851982 JOS851982:JOZ851982 JYO851982:JYV851982 KIK851982:KIR851982 KSG851982:KSN851982 LCC851982:LCJ851982 LLY851982:LMF851982 LVU851982:LWB851982 MFQ851982:MFX851982 MPM851982:MPT851982 MZI851982:MZP851982 NJE851982:NJL851982 NTA851982:NTH851982 OCW851982:ODD851982 OMS851982:OMZ851982 OWO851982:OWV851982 PGK851982:PGR851982 PQG851982:PQN851982 QAC851982:QAJ851982 QJY851982:QKF851982 QTU851982:QUB851982 RDQ851982:RDX851982 RNM851982:RNT851982 RXI851982:RXP851982 SHE851982:SHL851982 SRA851982:SRH851982 TAW851982:TBD851982 TKS851982:TKZ851982 TUO851982:TUV851982 UEK851982:UER851982 UOG851982:UON851982 UYC851982:UYJ851982 VHY851982:VIF851982 VRU851982:VSB851982 WBQ851982:WBX851982 WLM851982:WLT851982 WVI851982:WVP851982 A917518:H917518 IW917518:JD917518 SS917518:SZ917518 ACO917518:ACV917518 AMK917518:AMR917518 AWG917518:AWN917518 BGC917518:BGJ917518 BPY917518:BQF917518 BZU917518:CAB917518 CJQ917518:CJX917518 CTM917518:CTT917518 DDI917518:DDP917518 DNE917518:DNL917518 DXA917518:DXH917518 EGW917518:EHD917518 EQS917518:EQZ917518 FAO917518:FAV917518 FKK917518:FKR917518 FUG917518:FUN917518 GEC917518:GEJ917518 GNY917518:GOF917518 GXU917518:GYB917518 HHQ917518:HHX917518 HRM917518:HRT917518 IBI917518:IBP917518 ILE917518:ILL917518 IVA917518:IVH917518 JEW917518:JFD917518 JOS917518:JOZ917518 JYO917518:JYV917518 KIK917518:KIR917518 KSG917518:KSN917518 LCC917518:LCJ917518 LLY917518:LMF917518 LVU917518:LWB917518 MFQ917518:MFX917518 MPM917518:MPT917518 MZI917518:MZP917518 NJE917518:NJL917518 NTA917518:NTH917518 OCW917518:ODD917518 OMS917518:OMZ917518 OWO917518:OWV917518 PGK917518:PGR917518 PQG917518:PQN917518 QAC917518:QAJ917518 QJY917518:QKF917518 QTU917518:QUB917518 RDQ917518:RDX917518 RNM917518:RNT917518 RXI917518:RXP917518 SHE917518:SHL917518 SRA917518:SRH917518 TAW917518:TBD917518 TKS917518:TKZ917518 TUO917518:TUV917518 UEK917518:UER917518 UOG917518:UON917518 UYC917518:UYJ917518 VHY917518:VIF917518 VRU917518:VSB917518 WBQ917518:WBX917518 WLM917518:WLT917518 WVI917518:WVP917518 A983054:H983054 IW983054:JD983054 SS983054:SZ983054 ACO983054:ACV983054 AMK983054:AMR983054 AWG983054:AWN983054 BGC983054:BGJ983054 BPY983054:BQF983054 BZU983054:CAB983054 CJQ983054:CJX983054 CTM983054:CTT983054 DDI983054:DDP983054 DNE983054:DNL983054 DXA983054:DXH983054 EGW983054:EHD983054 EQS983054:EQZ983054 FAO983054:FAV983054 FKK983054:FKR983054 FUG983054:FUN983054 GEC983054:GEJ983054 GNY983054:GOF983054 GXU983054:GYB983054 HHQ983054:HHX983054 HRM983054:HRT983054 IBI983054:IBP983054 ILE983054:ILL983054 IVA983054:IVH983054 JEW983054:JFD983054 JOS983054:JOZ983054 JYO983054:JYV983054 KIK983054:KIR983054 KSG983054:KSN983054 LCC983054:LCJ983054 LLY983054:LMF983054 LVU983054:LWB983054 MFQ983054:MFX983054 MPM983054:MPT983054 MZI983054:MZP983054 NJE983054:NJL983054 NTA983054:NTH983054 OCW983054:ODD983054 OMS983054:OMZ983054 OWO983054:OWV983054 PGK983054:PGR983054 PQG983054:PQN983054 QAC983054:QAJ983054 QJY983054:QKF983054 QTU983054:QUB983054 RDQ983054:RDX983054 RNM983054:RNT983054 RXI983054:RXP983054 SHE983054:SHL983054 SRA983054:SRH983054 TAW983054:TBD983054 TKS983054:TKZ983054 TUO983054:TUV983054 UEK983054:UER983054 UOG983054:UON983054 UYC983054:UYJ983054 VHY983054:VIF983054 VRU983054:VSB983054 WBQ983054:WBX983054 WLM983054:WLT983054 WVI983054:WVP983054" xr:uid="{00000000-0002-0000-0D00-000018000000}">
      <formula1>COUNTA(C12:H12,L12)=3</formula1>
    </dataValidation>
    <dataValidation type="custom" allowBlank="1" showInputMessage="1" showErrorMessage="1" sqref="P12:S12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P65548:S65548 JL65548:JO65548 TH65548:TK65548 ADD65548:ADG65548 AMZ65548:ANC65548 AWV65548:AWY65548 BGR65548:BGU65548 BQN65548:BQQ65548 CAJ65548:CAM65548 CKF65548:CKI65548 CUB65548:CUE65548 DDX65548:DEA65548 DNT65548:DNW65548 DXP65548:DXS65548 EHL65548:EHO65548 ERH65548:ERK65548 FBD65548:FBG65548 FKZ65548:FLC65548 FUV65548:FUY65548 GER65548:GEU65548 GON65548:GOQ65548 GYJ65548:GYM65548 HIF65548:HII65548 HSB65548:HSE65548 IBX65548:ICA65548 ILT65548:ILW65548 IVP65548:IVS65548 JFL65548:JFO65548 JPH65548:JPK65548 JZD65548:JZG65548 KIZ65548:KJC65548 KSV65548:KSY65548 LCR65548:LCU65548 LMN65548:LMQ65548 LWJ65548:LWM65548 MGF65548:MGI65548 MQB65548:MQE65548 MZX65548:NAA65548 NJT65548:NJW65548 NTP65548:NTS65548 ODL65548:ODO65548 ONH65548:ONK65548 OXD65548:OXG65548 PGZ65548:PHC65548 PQV65548:PQY65548 QAR65548:QAU65548 QKN65548:QKQ65548 QUJ65548:QUM65548 REF65548:REI65548 ROB65548:ROE65548 RXX65548:RYA65548 SHT65548:SHW65548 SRP65548:SRS65548 TBL65548:TBO65548 TLH65548:TLK65548 TVD65548:TVG65548 UEZ65548:UFC65548 UOV65548:UOY65548 UYR65548:UYU65548 VIN65548:VIQ65548 VSJ65548:VSM65548 WCF65548:WCI65548 WMB65548:WME65548 WVX65548:WWA65548 P131084:S131084 JL131084:JO131084 TH131084:TK131084 ADD131084:ADG131084 AMZ131084:ANC131084 AWV131084:AWY131084 BGR131084:BGU131084 BQN131084:BQQ131084 CAJ131084:CAM131084 CKF131084:CKI131084 CUB131084:CUE131084 DDX131084:DEA131084 DNT131084:DNW131084 DXP131084:DXS131084 EHL131084:EHO131084 ERH131084:ERK131084 FBD131084:FBG131084 FKZ131084:FLC131084 FUV131084:FUY131084 GER131084:GEU131084 GON131084:GOQ131084 GYJ131084:GYM131084 HIF131084:HII131084 HSB131084:HSE131084 IBX131084:ICA131084 ILT131084:ILW131084 IVP131084:IVS131084 JFL131084:JFO131084 JPH131084:JPK131084 JZD131084:JZG131084 KIZ131084:KJC131084 KSV131084:KSY131084 LCR131084:LCU131084 LMN131084:LMQ131084 LWJ131084:LWM131084 MGF131084:MGI131084 MQB131084:MQE131084 MZX131084:NAA131084 NJT131084:NJW131084 NTP131084:NTS131084 ODL131084:ODO131084 ONH131084:ONK131084 OXD131084:OXG131084 PGZ131084:PHC131084 PQV131084:PQY131084 QAR131084:QAU131084 QKN131084:QKQ131084 QUJ131084:QUM131084 REF131084:REI131084 ROB131084:ROE131084 RXX131084:RYA131084 SHT131084:SHW131084 SRP131084:SRS131084 TBL131084:TBO131084 TLH131084:TLK131084 TVD131084:TVG131084 UEZ131084:UFC131084 UOV131084:UOY131084 UYR131084:UYU131084 VIN131084:VIQ131084 VSJ131084:VSM131084 WCF131084:WCI131084 WMB131084:WME131084 WVX131084:WWA131084 P196620:S196620 JL196620:JO196620 TH196620:TK196620 ADD196620:ADG196620 AMZ196620:ANC196620 AWV196620:AWY196620 BGR196620:BGU196620 BQN196620:BQQ196620 CAJ196620:CAM196620 CKF196620:CKI196620 CUB196620:CUE196620 DDX196620:DEA196620 DNT196620:DNW196620 DXP196620:DXS196620 EHL196620:EHO196620 ERH196620:ERK196620 FBD196620:FBG196620 FKZ196620:FLC196620 FUV196620:FUY196620 GER196620:GEU196620 GON196620:GOQ196620 GYJ196620:GYM196620 HIF196620:HII196620 HSB196620:HSE196620 IBX196620:ICA196620 ILT196620:ILW196620 IVP196620:IVS196620 JFL196620:JFO196620 JPH196620:JPK196620 JZD196620:JZG196620 KIZ196620:KJC196620 KSV196620:KSY196620 LCR196620:LCU196620 LMN196620:LMQ196620 LWJ196620:LWM196620 MGF196620:MGI196620 MQB196620:MQE196620 MZX196620:NAA196620 NJT196620:NJW196620 NTP196620:NTS196620 ODL196620:ODO196620 ONH196620:ONK196620 OXD196620:OXG196620 PGZ196620:PHC196620 PQV196620:PQY196620 QAR196620:QAU196620 QKN196620:QKQ196620 QUJ196620:QUM196620 REF196620:REI196620 ROB196620:ROE196620 RXX196620:RYA196620 SHT196620:SHW196620 SRP196620:SRS196620 TBL196620:TBO196620 TLH196620:TLK196620 TVD196620:TVG196620 UEZ196620:UFC196620 UOV196620:UOY196620 UYR196620:UYU196620 VIN196620:VIQ196620 VSJ196620:VSM196620 WCF196620:WCI196620 WMB196620:WME196620 WVX196620:WWA196620 P262156:S262156 JL262156:JO262156 TH262156:TK262156 ADD262156:ADG262156 AMZ262156:ANC262156 AWV262156:AWY262156 BGR262156:BGU262156 BQN262156:BQQ262156 CAJ262156:CAM262156 CKF262156:CKI262156 CUB262156:CUE262156 DDX262156:DEA262156 DNT262156:DNW262156 DXP262156:DXS262156 EHL262156:EHO262156 ERH262156:ERK262156 FBD262156:FBG262156 FKZ262156:FLC262156 FUV262156:FUY262156 GER262156:GEU262156 GON262156:GOQ262156 GYJ262156:GYM262156 HIF262156:HII262156 HSB262156:HSE262156 IBX262156:ICA262156 ILT262156:ILW262156 IVP262156:IVS262156 JFL262156:JFO262156 JPH262156:JPK262156 JZD262156:JZG262156 KIZ262156:KJC262156 KSV262156:KSY262156 LCR262156:LCU262156 LMN262156:LMQ262156 LWJ262156:LWM262156 MGF262156:MGI262156 MQB262156:MQE262156 MZX262156:NAA262156 NJT262156:NJW262156 NTP262156:NTS262156 ODL262156:ODO262156 ONH262156:ONK262156 OXD262156:OXG262156 PGZ262156:PHC262156 PQV262156:PQY262156 QAR262156:QAU262156 QKN262156:QKQ262156 QUJ262156:QUM262156 REF262156:REI262156 ROB262156:ROE262156 RXX262156:RYA262156 SHT262156:SHW262156 SRP262156:SRS262156 TBL262156:TBO262156 TLH262156:TLK262156 TVD262156:TVG262156 UEZ262156:UFC262156 UOV262156:UOY262156 UYR262156:UYU262156 VIN262156:VIQ262156 VSJ262156:VSM262156 WCF262156:WCI262156 WMB262156:WME262156 WVX262156:WWA262156 P327692:S327692 JL327692:JO327692 TH327692:TK327692 ADD327692:ADG327692 AMZ327692:ANC327692 AWV327692:AWY327692 BGR327692:BGU327692 BQN327692:BQQ327692 CAJ327692:CAM327692 CKF327692:CKI327692 CUB327692:CUE327692 DDX327692:DEA327692 DNT327692:DNW327692 DXP327692:DXS327692 EHL327692:EHO327692 ERH327692:ERK327692 FBD327692:FBG327692 FKZ327692:FLC327692 FUV327692:FUY327692 GER327692:GEU327692 GON327692:GOQ327692 GYJ327692:GYM327692 HIF327692:HII327692 HSB327692:HSE327692 IBX327692:ICA327692 ILT327692:ILW327692 IVP327692:IVS327692 JFL327692:JFO327692 JPH327692:JPK327692 JZD327692:JZG327692 KIZ327692:KJC327692 KSV327692:KSY327692 LCR327692:LCU327692 LMN327692:LMQ327692 LWJ327692:LWM327692 MGF327692:MGI327692 MQB327692:MQE327692 MZX327692:NAA327692 NJT327692:NJW327692 NTP327692:NTS327692 ODL327692:ODO327692 ONH327692:ONK327692 OXD327692:OXG327692 PGZ327692:PHC327692 PQV327692:PQY327692 QAR327692:QAU327692 QKN327692:QKQ327692 QUJ327692:QUM327692 REF327692:REI327692 ROB327692:ROE327692 RXX327692:RYA327692 SHT327692:SHW327692 SRP327692:SRS327692 TBL327692:TBO327692 TLH327692:TLK327692 TVD327692:TVG327692 UEZ327692:UFC327692 UOV327692:UOY327692 UYR327692:UYU327692 VIN327692:VIQ327692 VSJ327692:VSM327692 WCF327692:WCI327692 WMB327692:WME327692 WVX327692:WWA327692 P393228:S393228 JL393228:JO393228 TH393228:TK393228 ADD393228:ADG393228 AMZ393228:ANC393228 AWV393228:AWY393228 BGR393228:BGU393228 BQN393228:BQQ393228 CAJ393228:CAM393228 CKF393228:CKI393228 CUB393228:CUE393228 DDX393228:DEA393228 DNT393228:DNW393228 DXP393228:DXS393228 EHL393228:EHO393228 ERH393228:ERK393228 FBD393228:FBG393228 FKZ393228:FLC393228 FUV393228:FUY393228 GER393228:GEU393228 GON393228:GOQ393228 GYJ393228:GYM393228 HIF393228:HII393228 HSB393228:HSE393228 IBX393228:ICA393228 ILT393228:ILW393228 IVP393228:IVS393228 JFL393228:JFO393228 JPH393228:JPK393228 JZD393228:JZG393228 KIZ393228:KJC393228 KSV393228:KSY393228 LCR393228:LCU393228 LMN393228:LMQ393228 LWJ393228:LWM393228 MGF393228:MGI393228 MQB393228:MQE393228 MZX393228:NAA393228 NJT393228:NJW393228 NTP393228:NTS393228 ODL393228:ODO393228 ONH393228:ONK393228 OXD393228:OXG393228 PGZ393228:PHC393228 PQV393228:PQY393228 QAR393228:QAU393228 QKN393228:QKQ393228 QUJ393228:QUM393228 REF393228:REI393228 ROB393228:ROE393228 RXX393228:RYA393228 SHT393228:SHW393228 SRP393228:SRS393228 TBL393228:TBO393228 TLH393228:TLK393228 TVD393228:TVG393228 UEZ393228:UFC393228 UOV393228:UOY393228 UYR393228:UYU393228 VIN393228:VIQ393228 VSJ393228:VSM393228 WCF393228:WCI393228 WMB393228:WME393228 WVX393228:WWA393228 P458764:S458764 JL458764:JO458764 TH458764:TK458764 ADD458764:ADG458764 AMZ458764:ANC458764 AWV458764:AWY458764 BGR458764:BGU458764 BQN458764:BQQ458764 CAJ458764:CAM458764 CKF458764:CKI458764 CUB458764:CUE458764 DDX458764:DEA458764 DNT458764:DNW458764 DXP458764:DXS458764 EHL458764:EHO458764 ERH458764:ERK458764 FBD458764:FBG458764 FKZ458764:FLC458764 FUV458764:FUY458764 GER458764:GEU458764 GON458764:GOQ458764 GYJ458764:GYM458764 HIF458764:HII458764 HSB458764:HSE458764 IBX458764:ICA458764 ILT458764:ILW458764 IVP458764:IVS458764 JFL458764:JFO458764 JPH458764:JPK458764 JZD458764:JZG458764 KIZ458764:KJC458764 KSV458764:KSY458764 LCR458764:LCU458764 LMN458764:LMQ458764 LWJ458764:LWM458764 MGF458764:MGI458764 MQB458764:MQE458764 MZX458764:NAA458764 NJT458764:NJW458764 NTP458764:NTS458764 ODL458764:ODO458764 ONH458764:ONK458764 OXD458764:OXG458764 PGZ458764:PHC458764 PQV458764:PQY458764 QAR458764:QAU458764 QKN458764:QKQ458764 QUJ458764:QUM458764 REF458764:REI458764 ROB458764:ROE458764 RXX458764:RYA458764 SHT458764:SHW458764 SRP458764:SRS458764 TBL458764:TBO458764 TLH458764:TLK458764 TVD458764:TVG458764 UEZ458764:UFC458764 UOV458764:UOY458764 UYR458764:UYU458764 VIN458764:VIQ458764 VSJ458764:VSM458764 WCF458764:WCI458764 WMB458764:WME458764 WVX458764:WWA458764 P524300:S524300 JL524300:JO524300 TH524300:TK524300 ADD524300:ADG524300 AMZ524300:ANC524300 AWV524300:AWY524300 BGR524300:BGU524300 BQN524300:BQQ524300 CAJ524300:CAM524300 CKF524300:CKI524300 CUB524300:CUE524300 DDX524300:DEA524300 DNT524300:DNW524300 DXP524300:DXS524300 EHL524300:EHO524300 ERH524300:ERK524300 FBD524300:FBG524300 FKZ524300:FLC524300 FUV524300:FUY524300 GER524300:GEU524300 GON524300:GOQ524300 GYJ524300:GYM524300 HIF524300:HII524300 HSB524300:HSE524300 IBX524300:ICA524300 ILT524300:ILW524300 IVP524300:IVS524300 JFL524300:JFO524300 JPH524300:JPK524300 JZD524300:JZG524300 KIZ524300:KJC524300 KSV524300:KSY524300 LCR524300:LCU524300 LMN524300:LMQ524300 LWJ524300:LWM524300 MGF524300:MGI524300 MQB524300:MQE524300 MZX524300:NAA524300 NJT524300:NJW524300 NTP524300:NTS524300 ODL524300:ODO524300 ONH524300:ONK524300 OXD524300:OXG524300 PGZ524300:PHC524300 PQV524300:PQY524300 QAR524300:QAU524300 QKN524300:QKQ524300 QUJ524300:QUM524300 REF524300:REI524300 ROB524300:ROE524300 RXX524300:RYA524300 SHT524300:SHW524300 SRP524300:SRS524300 TBL524300:TBO524300 TLH524300:TLK524300 TVD524300:TVG524300 UEZ524300:UFC524300 UOV524300:UOY524300 UYR524300:UYU524300 VIN524300:VIQ524300 VSJ524300:VSM524300 WCF524300:WCI524300 WMB524300:WME524300 WVX524300:WWA524300 P589836:S589836 JL589836:JO589836 TH589836:TK589836 ADD589836:ADG589836 AMZ589836:ANC589836 AWV589836:AWY589836 BGR589836:BGU589836 BQN589836:BQQ589836 CAJ589836:CAM589836 CKF589836:CKI589836 CUB589836:CUE589836 DDX589836:DEA589836 DNT589836:DNW589836 DXP589836:DXS589836 EHL589836:EHO589836 ERH589836:ERK589836 FBD589836:FBG589836 FKZ589836:FLC589836 FUV589836:FUY589836 GER589836:GEU589836 GON589836:GOQ589836 GYJ589836:GYM589836 HIF589836:HII589836 HSB589836:HSE589836 IBX589836:ICA589836 ILT589836:ILW589836 IVP589836:IVS589836 JFL589836:JFO589836 JPH589836:JPK589836 JZD589836:JZG589836 KIZ589836:KJC589836 KSV589836:KSY589836 LCR589836:LCU589836 LMN589836:LMQ589836 LWJ589836:LWM589836 MGF589836:MGI589836 MQB589836:MQE589836 MZX589836:NAA589836 NJT589836:NJW589836 NTP589836:NTS589836 ODL589836:ODO589836 ONH589836:ONK589836 OXD589836:OXG589836 PGZ589836:PHC589836 PQV589836:PQY589836 QAR589836:QAU589836 QKN589836:QKQ589836 QUJ589836:QUM589836 REF589836:REI589836 ROB589836:ROE589836 RXX589836:RYA589836 SHT589836:SHW589836 SRP589836:SRS589836 TBL589836:TBO589836 TLH589836:TLK589836 TVD589836:TVG589836 UEZ589836:UFC589836 UOV589836:UOY589836 UYR589836:UYU589836 VIN589836:VIQ589836 VSJ589836:VSM589836 WCF589836:WCI589836 WMB589836:WME589836 WVX589836:WWA589836 P655372:S655372 JL655372:JO655372 TH655372:TK655372 ADD655372:ADG655372 AMZ655372:ANC655372 AWV655372:AWY655372 BGR655372:BGU655372 BQN655372:BQQ655372 CAJ655372:CAM655372 CKF655372:CKI655372 CUB655372:CUE655372 DDX655372:DEA655372 DNT655372:DNW655372 DXP655372:DXS655372 EHL655372:EHO655372 ERH655372:ERK655372 FBD655372:FBG655372 FKZ655372:FLC655372 FUV655372:FUY655372 GER655372:GEU655372 GON655372:GOQ655372 GYJ655372:GYM655372 HIF655372:HII655372 HSB655372:HSE655372 IBX655372:ICA655372 ILT655372:ILW655372 IVP655372:IVS655372 JFL655372:JFO655372 JPH655372:JPK655372 JZD655372:JZG655372 KIZ655372:KJC655372 KSV655372:KSY655372 LCR655372:LCU655372 LMN655372:LMQ655372 LWJ655372:LWM655372 MGF655372:MGI655372 MQB655372:MQE655372 MZX655372:NAA655372 NJT655372:NJW655372 NTP655372:NTS655372 ODL655372:ODO655372 ONH655372:ONK655372 OXD655372:OXG655372 PGZ655372:PHC655372 PQV655372:PQY655372 QAR655372:QAU655372 QKN655372:QKQ655372 QUJ655372:QUM655372 REF655372:REI655372 ROB655372:ROE655372 RXX655372:RYA655372 SHT655372:SHW655372 SRP655372:SRS655372 TBL655372:TBO655372 TLH655372:TLK655372 TVD655372:TVG655372 UEZ655372:UFC655372 UOV655372:UOY655372 UYR655372:UYU655372 VIN655372:VIQ655372 VSJ655372:VSM655372 WCF655372:WCI655372 WMB655372:WME655372 WVX655372:WWA655372 P720908:S720908 JL720908:JO720908 TH720908:TK720908 ADD720908:ADG720908 AMZ720908:ANC720908 AWV720908:AWY720908 BGR720908:BGU720908 BQN720908:BQQ720908 CAJ720908:CAM720908 CKF720908:CKI720908 CUB720908:CUE720908 DDX720908:DEA720908 DNT720908:DNW720908 DXP720908:DXS720908 EHL720908:EHO720908 ERH720908:ERK720908 FBD720908:FBG720908 FKZ720908:FLC720908 FUV720908:FUY720908 GER720908:GEU720908 GON720908:GOQ720908 GYJ720908:GYM720908 HIF720908:HII720908 HSB720908:HSE720908 IBX720908:ICA720908 ILT720908:ILW720908 IVP720908:IVS720908 JFL720908:JFO720908 JPH720908:JPK720908 JZD720908:JZG720908 KIZ720908:KJC720908 KSV720908:KSY720908 LCR720908:LCU720908 LMN720908:LMQ720908 LWJ720908:LWM720908 MGF720908:MGI720908 MQB720908:MQE720908 MZX720908:NAA720908 NJT720908:NJW720908 NTP720908:NTS720908 ODL720908:ODO720908 ONH720908:ONK720908 OXD720908:OXG720908 PGZ720908:PHC720908 PQV720908:PQY720908 QAR720908:QAU720908 QKN720908:QKQ720908 QUJ720908:QUM720908 REF720908:REI720908 ROB720908:ROE720908 RXX720908:RYA720908 SHT720908:SHW720908 SRP720908:SRS720908 TBL720908:TBO720908 TLH720908:TLK720908 TVD720908:TVG720908 UEZ720908:UFC720908 UOV720908:UOY720908 UYR720908:UYU720908 VIN720908:VIQ720908 VSJ720908:VSM720908 WCF720908:WCI720908 WMB720908:WME720908 WVX720908:WWA720908 P786444:S786444 JL786444:JO786444 TH786444:TK786444 ADD786444:ADG786444 AMZ786444:ANC786444 AWV786444:AWY786444 BGR786444:BGU786444 BQN786444:BQQ786444 CAJ786444:CAM786444 CKF786444:CKI786444 CUB786444:CUE786444 DDX786444:DEA786444 DNT786444:DNW786444 DXP786444:DXS786444 EHL786444:EHO786444 ERH786444:ERK786444 FBD786444:FBG786444 FKZ786444:FLC786444 FUV786444:FUY786444 GER786444:GEU786444 GON786444:GOQ786444 GYJ786444:GYM786444 HIF786444:HII786444 HSB786444:HSE786444 IBX786444:ICA786444 ILT786444:ILW786444 IVP786444:IVS786444 JFL786444:JFO786444 JPH786444:JPK786444 JZD786444:JZG786444 KIZ786444:KJC786444 KSV786444:KSY786444 LCR786444:LCU786444 LMN786444:LMQ786444 LWJ786444:LWM786444 MGF786444:MGI786444 MQB786444:MQE786444 MZX786444:NAA786444 NJT786444:NJW786444 NTP786444:NTS786444 ODL786444:ODO786444 ONH786444:ONK786444 OXD786444:OXG786444 PGZ786444:PHC786444 PQV786444:PQY786444 QAR786444:QAU786444 QKN786444:QKQ786444 QUJ786444:QUM786444 REF786444:REI786444 ROB786444:ROE786444 RXX786444:RYA786444 SHT786444:SHW786444 SRP786444:SRS786444 TBL786444:TBO786444 TLH786444:TLK786444 TVD786444:TVG786444 UEZ786444:UFC786444 UOV786444:UOY786444 UYR786444:UYU786444 VIN786444:VIQ786444 VSJ786444:VSM786444 WCF786444:WCI786444 WMB786444:WME786444 WVX786444:WWA786444 P851980:S851980 JL851980:JO851980 TH851980:TK851980 ADD851980:ADG851980 AMZ851980:ANC851980 AWV851980:AWY851980 BGR851980:BGU851980 BQN851980:BQQ851980 CAJ851980:CAM851980 CKF851980:CKI851980 CUB851980:CUE851980 DDX851980:DEA851980 DNT851980:DNW851980 DXP851980:DXS851980 EHL851980:EHO851980 ERH851980:ERK851980 FBD851980:FBG851980 FKZ851980:FLC851980 FUV851980:FUY851980 GER851980:GEU851980 GON851980:GOQ851980 GYJ851980:GYM851980 HIF851980:HII851980 HSB851980:HSE851980 IBX851980:ICA851980 ILT851980:ILW851980 IVP851980:IVS851980 JFL851980:JFO851980 JPH851980:JPK851980 JZD851980:JZG851980 KIZ851980:KJC851980 KSV851980:KSY851980 LCR851980:LCU851980 LMN851980:LMQ851980 LWJ851980:LWM851980 MGF851980:MGI851980 MQB851980:MQE851980 MZX851980:NAA851980 NJT851980:NJW851980 NTP851980:NTS851980 ODL851980:ODO851980 ONH851980:ONK851980 OXD851980:OXG851980 PGZ851980:PHC851980 PQV851980:PQY851980 QAR851980:QAU851980 QKN851980:QKQ851980 QUJ851980:QUM851980 REF851980:REI851980 ROB851980:ROE851980 RXX851980:RYA851980 SHT851980:SHW851980 SRP851980:SRS851980 TBL851980:TBO851980 TLH851980:TLK851980 TVD851980:TVG851980 UEZ851980:UFC851980 UOV851980:UOY851980 UYR851980:UYU851980 VIN851980:VIQ851980 VSJ851980:VSM851980 WCF851980:WCI851980 WMB851980:WME851980 WVX851980:WWA851980 P917516:S917516 JL917516:JO917516 TH917516:TK917516 ADD917516:ADG917516 AMZ917516:ANC917516 AWV917516:AWY917516 BGR917516:BGU917516 BQN917516:BQQ917516 CAJ917516:CAM917516 CKF917516:CKI917516 CUB917516:CUE917516 DDX917516:DEA917516 DNT917516:DNW917516 DXP917516:DXS917516 EHL917516:EHO917516 ERH917516:ERK917516 FBD917516:FBG917516 FKZ917516:FLC917516 FUV917516:FUY917516 GER917516:GEU917516 GON917516:GOQ917516 GYJ917516:GYM917516 HIF917516:HII917516 HSB917516:HSE917516 IBX917516:ICA917516 ILT917516:ILW917516 IVP917516:IVS917516 JFL917516:JFO917516 JPH917516:JPK917516 JZD917516:JZG917516 KIZ917516:KJC917516 KSV917516:KSY917516 LCR917516:LCU917516 LMN917516:LMQ917516 LWJ917516:LWM917516 MGF917516:MGI917516 MQB917516:MQE917516 MZX917516:NAA917516 NJT917516:NJW917516 NTP917516:NTS917516 ODL917516:ODO917516 ONH917516:ONK917516 OXD917516:OXG917516 PGZ917516:PHC917516 PQV917516:PQY917516 QAR917516:QAU917516 QKN917516:QKQ917516 QUJ917516:QUM917516 REF917516:REI917516 ROB917516:ROE917516 RXX917516:RYA917516 SHT917516:SHW917516 SRP917516:SRS917516 TBL917516:TBO917516 TLH917516:TLK917516 TVD917516:TVG917516 UEZ917516:UFC917516 UOV917516:UOY917516 UYR917516:UYU917516 VIN917516:VIQ917516 VSJ917516:VSM917516 WCF917516:WCI917516 WMB917516:WME917516 WVX917516:WWA917516 P983052:S983052 JL983052:JO983052 TH983052:TK983052 ADD983052:ADG983052 AMZ983052:ANC983052 AWV983052:AWY983052 BGR983052:BGU983052 BQN983052:BQQ983052 CAJ983052:CAM983052 CKF983052:CKI983052 CUB983052:CUE983052 DDX983052:DEA983052 DNT983052:DNW983052 DXP983052:DXS983052 EHL983052:EHO983052 ERH983052:ERK983052 FBD983052:FBG983052 FKZ983052:FLC983052 FUV983052:FUY983052 GER983052:GEU983052 GON983052:GOQ983052 GYJ983052:GYM983052 HIF983052:HII983052 HSB983052:HSE983052 IBX983052:ICA983052 ILT983052:ILW983052 IVP983052:IVS983052 JFL983052:JFO983052 JPH983052:JPK983052 JZD983052:JZG983052 KIZ983052:KJC983052 KSV983052:KSY983052 LCR983052:LCU983052 LMN983052:LMQ983052 LWJ983052:LWM983052 MGF983052:MGI983052 MQB983052:MQE983052 MZX983052:NAA983052 NJT983052:NJW983052 NTP983052:NTS983052 ODL983052:ODO983052 ONH983052:ONK983052 OXD983052:OXG983052 PGZ983052:PHC983052 PQV983052:PQY983052 QAR983052:QAU983052 QKN983052:QKQ983052 QUJ983052:QUM983052 REF983052:REI983052 ROB983052:ROE983052 RXX983052:RYA983052 SHT983052:SHW983052 SRP983052:SRS983052 TBL983052:TBO983052 TLH983052:TLK983052 TVD983052:TVG983052 UEZ983052:UFC983052 UOV983052:UOY983052 UYR983052:UYU983052 VIN983052:VIQ983052 VSJ983052:VSM983052 WCF983052:WCI983052 WMB983052:WME983052 WVX983052:WWA983052" xr:uid="{00000000-0002-0000-0D00-000019000000}">
      <formula1>COUNTA(C12:H12,L12)=3</formula1>
    </dataValidation>
    <dataValidation type="custom" allowBlank="1" showInputMessage="1" showErrorMessage="1" sqref="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xr:uid="{00000000-0002-0000-0D00-00001A000000}">
      <formula1>COUNTA(C12:H12)=2</formula1>
    </dataValidation>
    <dataValidation type="custom" allowBlank="1" showInputMessage="1" showErrorMessage="1" sqref="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I19:K19 JE19:JG19 TA19:TC19 ACW19:ACY19 AMS19:AMU19 AWO19:AWQ19 BGK19:BGM19 BQG19:BQI19 CAC19:CAE19 CJY19:CKA19 CTU19:CTW19 DDQ19:DDS19 DNM19:DNO19 DXI19:DXK19 EHE19:EHG19 ERA19:ERC19 FAW19:FAY19 FKS19:FKU19 FUO19:FUQ19 GEK19:GEM19 GOG19:GOI19 GYC19:GYE19 HHY19:HIA19 HRU19:HRW19 IBQ19:IBS19 ILM19:ILO19 IVI19:IVK19 JFE19:JFG19 JPA19:JPC19 JYW19:JYY19 KIS19:KIU19 KSO19:KSQ19 LCK19:LCM19 LMG19:LMI19 LWC19:LWE19 MFY19:MGA19 MPU19:MPW19 MZQ19:MZS19 NJM19:NJO19 NTI19:NTK19 ODE19:ODG19 ONA19:ONC19 OWW19:OWY19 PGS19:PGU19 PQO19:PQQ19 QAK19:QAM19 QKG19:QKI19 QUC19:QUE19 RDY19:REA19 RNU19:RNW19 RXQ19:RXS19 SHM19:SHO19 SRI19:SRK19 TBE19:TBG19 TLA19:TLC19 TUW19:TUY19 UES19:UEU19 UOO19:UOQ19 UYK19:UYM19 VIG19:VII19 VSC19:VSE19 WBY19:WCA19 WLU19:WLW19 WVQ19:WVS19 I65555:K65555 JE65555:JG65555 TA65555:TC65555 ACW65555:ACY65555 AMS65555:AMU65555 AWO65555:AWQ65555 BGK65555:BGM65555 BQG65555:BQI65555 CAC65555:CAE65555 CJY65555:CKA65555 CTU65555:CTW65555 DDQ65555:DDS65555 DNM65555:DNO65555 DXI65555:DXK65555 EHE65555:EHG65555 ERA65555:ERC65555 FAW65555:FAY65555 FKS65555:FKU65555 FUO65555:FUQ65555 GEK65555:GEM65555 GOG65555:GOI65555 GYC65555:GYE65555 HHY65555:HIA65555 HRU65555:HRW65555 IBQ65555:IBS65555 ILM65555:ILO65555 IVI65555:IVK65555 JFE65555:JFG65555 JPA65555:JPC65555 JYW65555:JYY65555 KIS65555:KIU65555 KSO65555:KSQ65555 LCK65555:LCM65555 LMG65555:LMI65555 LWC65555:LWE65555 MFY65555:MGA65555 MPU65555:MPW65555 MZQ65555:MZS65555 NJM65555:NJO65555 NTI65555:NTK65555 ODE65555:ODG65555 ONA65555:ONC65555 OWW65555:OWY65555 PGS65555:PGU65555 PQO65555:PQQ65555 QAK65555:QAM65555 QKG65555:QKI65555 QUC65555:QUE65555 RDY65555:REA65555 RNU65555:RNW65555 RXQ65555:RXS65555 SHM65555:SHO65555 SRI65555:SRK65555 TBE65555:TBG65555 TLA65555:TLC65555 TUW65555:TUY65555 UES65555:UEU65555 UOO65555:UOQ65555 UYK65555:UYM65555 VIG65555:VII65555 VSC65555:VSE65555 WBY65555:WCA65555 WLU65555:WLW65555 WVQ65555:WVS65555 I131091:K131091 JE131091:JG131091 TA131091:TC131091 ACW131091:ACY131091 AMS131091:AMU131091 AWO131091:AWQ131091 BGK131091:BGM131091 BQG131091:BQI131091 CAC131091:CAE131091 CJY131091:CKA131091 CTU131091:CTW131091 DDQ131091:DDS131091 DNM131091:DNO131091 DXI131091:DXK131091 EHE131091:EHG131091 ERA131091:ERC131091 FAW131091:FAY131091 FKS131091:FKU131091 FUO131091:FUQ131091 GEK131091:GEM131091 GOG131091:GOI131091 GYC131091:GYE131091 HHY131091:HIA131091 HRU131091:HRW131091 IBQ131091:IBS131091 ILM131091:ILO131091 IVI131091:IVK131091 JFE131091:JFG131091 JPA131091:JPC131091 JYW131091:JYY131091 KIS131091:KIU131091 KSO131091:KSQ131091 LCK131091:LCM131091 LMG131091:LMI131091 LWC131091:LWE131091 MFY131091:MGA131091 MPU131091:MPW131091 MZQ131091:MZS131091 NJM131091:NJO131091 NTI131091:NTK131091 ODE131091:ODG131091 ONA131091:ONC131091 OWW131091:OWY131091 PGS131091:PGU131091 PQO131091:PQQ131091 QAK131091:QAM131091 QKG131091:QKI131091 QUC131091:QUE131091 RDY131091:REA131091 RNU131091:RNW131091 RXQ131091:RXS131091 SHM131091:SHO131091 SRI131091:SRK131091 TBE131091:TBG131091 TLA131091:TLC131091 TUW131091:TUY131091 UES131091:UEU131091 UOO131091:UOQ131091 UYK131091:UYM131091 VIG131091:VII131091 VSC131091:VSE131091 WBY131091:WCA131091 WLU131091:WLW131091 WVQ131091:WVS131091 I196627:K196627 JE196627:JG196627 TA196627:TC196627 ACW196627:ACY196627 AMS196627:AMU196627 AWO196627:AWQ196627 BGK196627:BGM196627 BQG196627:BQI196627 CAC196627:CAE196627 CJY196627:CKA196627 CTU196627:CTW196627 DDQ196627:DDS196627 DNM196627:DNO196627 DXI196627:DXK196627 EHE196627:EHG196627 ERA196627:ERC196627 FAW196627:FAY196627 FKS196627:FKU196627 FUO196627:FUQ196627 GEK196627:GEM196627 GOG196627:GOI196627 GYC196627:GYE196627 HHY196627:HIA196627 HRU196627:HRW196627 IBQ196627:IBS196627 ILM196627:ILO196627 IVI196627:IVK196627 JFE196627:JFG196627 JPA196627:JPC196627 JYW196627:JYY196627 KIS196627:KIU196627 KSO196627:KSQ196627 LCK196627:LCM196627 LMG196627:LMI196627 LWC196627:LWE196627 MFY196627:MGA196627 MPU196627:MPW196627 MZQ196627:MZS196627 NJM196627:NJO196627 NTI196627:NTK196627 ODE196627:ODG196627 ONA196627:ONC196627 OWW196627:OWY196627 PGS196627:PGU196627 PQO196627:PQQ196627 QAK196627:QAM196627 QKG196627:QKI196627 QUC196627:QUE196627 RDY196627:REA196627 RNU196627:RNW196627 RXQ196627:RXS196627 SHM196627:SHO196627 SRI196627:SRK196627 TBE196627:TBG196627 TLA196627:TLC196627 TUW196627:TUY196627 UES196627:UEU196627 UOO196627:UOQ196627 UYK196627:UYM196627 VIG196627:VII196627 VSC196627:VSE196627 WBY196627:WCA196627 WLU196627:WLW196627 WVQ196627:WVS196627 I262163:K262163 JE262163:JG262163 TA262163:TC262163 ACW262163:ACY262163 AMS262163:AMU262163 AWO262163:AWQ262163 BGK262163:BGM262163 BQG262163:BQI262163 CAC262163:CAE262163 CJY262163:CKA262163 CTU262163:CTW262163 DDQ262163:DDS262163 DNM262163:DNO262163 DXI262163:DXK262163 EHE262163:EHG262163 ERA262163:ERC262163 FAW262163:FAY262163 FKS262163:FKU262163 FUO262163:FUQ262163 GEK262163:GEM262163 GOG262163:GOI262163 GYC262163:GYE262163 HHY262163:HIA262163 HRU262163:HRW262163 IBQ262163:IBS262163 ILM262163:ILO262163 IVI262163:IVK262163 JFE262163:JFG262163 JPA262163:JPC262163 JYW262163:JYY262163 KIS262163:KIU262163 KSO262163:KSQ262163 LCK262163:LCM262163 LMG262163:LMI262163 LWC262163:LWE262163 MFY262163:MGA262163 MPU262163:MPW262163 MZQ262163:MZS262163 NJM262163:NJO262163 NTI262163:NTK262163 ODE262163:ODG262163 ONA262163:ONC262163 OWW262163:OWY262163 PGS262163:PGU262163 PQO262163:PQQ262163 QAK262163:QAM262163 QKG262163:QKI262163 QUC262163:QUE262163 RDY262163:REA262163 RNU262163:RNW262163 RXQ262163:RXS262163 SHM262163:SHO262163 SRI262163:SRK262163 TBE262163:TBG262163 TLA262163:TLC262163 TUW262163:TUY262163 UES262163:UEU262163 UOO262163:UOQ262163 UYK262163:UYM262163 VIG262163:VII262163 VSC262163:VSE262163 WBY262163:WCA262163 WLU262163:WLW262163 WVQ262163:WVS262163 I327699:K327699 JE327699:JG327699 TA327699:TC327699 ACW327699:ACY327699 AMS327699:AMU327699 AWO327699:AWQ327699 BGK327699:BGM327699 BQG327699:BQI327699 CAC327699:CAE327699 CJY327699:CKA327699 CTU327699:CTW327699 DDQ327699:DDS327699 DNM327699:DNO327699 DXI327699:DXK327699 EHE327699:EHG327699 ERA327699:ERC327699 FAW327699:FAY327699 FKS327699:FKU327699 FUO327699:FUQ327699 GEK327699:GEM327699 GOG327699:GOI327699 GYC327699:GYE327699 HHY327699:HIA327699 HRU327699:HRW327699 IBQ327699:IBS327699 ILM327699:ILO327699 IVI327699:IVK327699 JFE327699:JFG327699 JPA327699:JPC327699 JYW327699:JYY327699 KIS327699:KIU327699 KSO327699:KSQ327699 LCK327699:LCM327699 LMG327699:LMI327699 LWC327699:LWE327699 MFY327699:MGA327699 MPU327699:MPW327699 MZQ327699:MZS327699 NJM327699:NJO327699 NTI327699:NTK327699 ODE327699:ODG327699 ONA327699:ONC327699 OWW327699:OWY327699 PGS327699:PGU327699 PQO327699:PQQ327699 QAK327699:QAM327699 QKG327699:QKI327699 QUC327699:QUE327699 RDY327699:REA327699 RNU327699:RNW327699 RXQ327699:RXS327699 SHM327699:SHO327699 SRI327699:SRK327699 TBE327699:TBG327699 TLA327699:TLC327699 TUW327699:TUY327699 UES327699:UEU327699 UOO327699:UOQ327699 UYK327699:UYM327699 VIG327699:VII327699 VSC327699:VSE327699 WBY327699:WCA327699 WLU327699:WLW327699 WVQ327699:WVS327699 I393235:K393235 JE393235:JG393235 TA393235:TC393235 ACW393235:ACY393235 AMS393235:AMU393235 AWO393235:AWQ393235 BGK393235:BGM393235 BQG393235:BQI393235 CAC393235:CAE393235 CJY393235:CKA393235 CTU393235:CTW393235 DDQ393235:DDS393235 DNM393235:DNO393235 DXI393235:DXK393235 EHE393235:EHG393235 ERA393235:ERC393235 FAW393235:FAY393235 FKS393235:FKU393235 FUO393235:FUQ393235 GEK393235:GEM393235 GOG393235:GOI393235 GYC393235:GYE393235 HHY393235:HIA393235 HRU393235:HRW393235 IBQ393235:IBS393235 ILM393235:ILO393235 IVI393235:IVK393235 JFE393235:JFG393235 JPA393235:JPC393235 JYW393235:JYY393235 KIS393235:KIU393235 KSO393235:KSQ393235 LCK393235:LCM393235 LMG393235:LMI393235 LWC393235:LWE393235 MFY393235:MGA393235 MPU393235:MPW393235 MZQ393235:MZS393235 NJM393235:NJO393235 NTI393235:NTK393235 ODE393235:ODG393235 ONA393235:ONC393235 OWW393235:OWY393235 PGS393235:PGU393235 PQO393235:PQQ393235 QAK393235:QAM393235 QKG393235:QKI393235 QUC393235:QUE393235 RDY393235:REA393235 RNU393235:RNW393235 RXQ393235:RXS393235 SHM393235:SHO393235 SRI393235:SRK393235 TBE393235:TBG393235 TLA393235:TLC393235 TUW393235:TUY393235 UES393235:UEU393235 UOO393235:UOQ393235 UYK393235:UYM393235 VIG393235:VII393235 VSC393235:VSE393235 WBY393235:WCA393235 WLU393235:WLW393235 WVQ393235:WVS393235 I458771:K458771 JE458771:JG458771 TA458771:TC458771 ACW458771:ACY458771 AMS458771:AMU458771 AWO458771:AWQ458771 BGK458771:BGM458771 BQG458771:BQI458771 CAC458771:CAE458771 CJY458771:CKA458771 CTU458771:CTW458771 DDQ458771:DDS458771 DNM458771:DNO458771 DXI458771:DXK458771 EHE458771:EHG458771 ERA458771:ERC458771 FAW458771:FAY458771 FKS458771:FKU458771 FUO458771:FUQ458771 GEK458771:GEM458771 GOG458771:GOI458771 GYC458771:GYE458771 HHY458771:HIA458771 HRU458771:HRW458771 IBQ458771:IBS458771 ILM458771:ILO458771 IVI458771:IVK458771 JFE458771:JFG458771 JPA458771:JPC458771 JYW458771:JYY458771 KIS458771:KIU458771 KSO458771:KSQ458771 LCK458771:LCM458771 LMG458771:LMI458771 LWC458771:LWE458771 MFY458771:MGA458771 MPU458771:MPW458771 MZQ458771:MZS458771 NJM458771:NJO458771 NTI458771:NTK458771 ODE458771:ODG458771 ONA458771:ONC458771 OWW458771:OWY458771 PGS458771:PGU458771 PQO458771:PQQ458771 QAK458771:QAM458771 QKG458771:QKI458771 QUC458771:QUE458771 RDY458771:REA458771 RNU458771:RNW458771 RXQ458771:RXS458771 SHM458771:SHO458771 SRI458771:SRK458771 TBE458771:TBG458771 TLA458771:TLC458771 TUW458771:TUY458771 UES458771:UEU458771 UOO458771:UOQ458771 UYK458771:UYM458771 VIG458771:VII458771 VSC458771:VSE458771 WBY458771:WCA458771 WLU458771:WLW458771 WVQ458771:WVS458771 I524307:K524307 JE524307:JG524307 TA524307:TC524307 ACW524307:ACY524307 AMS524307:AMU524307 AWO524307:AWQ524307 BGK524307:BGM524307 BQG524307:BQI524307 CAC524307:CAE524307 CJY524307:CKA524307 CTU524307:CTW524307 DDQ524307:DDS524307 DNM524307:DNO524307 DXI524307:DXK524307 EHE524307:EHG524307 ERA524307:ERC524307 FAW524307:FAY524307 FKS524307:FKU524307 FUO524307:FUQ524307 GEK524307:GEM524307 GOG524307:GOI524307 GYC524307:GYE524307 HHY524307:HIA524307 HRU524307:HRW524307 IBQ524307:IBS524307 ILM524307:ILO524307 IVI524307:IVK524307 JFE524307:JFG524307 JPA524307:JPC524307 JYW524307:JYY524307 KIS524307:KIU524307 KSO524307:KSQ524307 LCK524307:LCM524307 LMG524307:LMI524307 LWC524307:LWE524307 MFY524307:MGA524307 MPU524307:MPW524307 MZQ524307:MZS524307 NJM524307:NJO524307 NTI524307:NTK524307 ODE524307:ODG524307 ONA524307:ONC524307 OWW524307:OWY524307 PGS524307:PGU524307 PQO524307:PQQ524307 QAK524307:QAM524307 QKG524307:QKI524307 QUC524307:QUE524307 RDY524307:REA524307 RNU524307:RNW524307 RXQ524307:RXS524307 SHM524307:SHO524307 SRI524307:SRK524307 TBE524307:TBG524307 TLA524307:TLC524307 TUW524307:TUY524307 UES524307:UEU524307 UOO524307:UOQ524307 UYK524307:UYM524307 VIG524307:VII524307 VSC524307:VSE524307 WBY524307:WCA524307 WLU524307:WLW524307 WVQ524307:WVS524307 I589843:K589843 JE589843:JG589843 TA589843:TC589843 ACW589843:ACY589843 AMS589843:AMU589843 AWO589843:AWQ589843 BGK589843:BGM589843 BQG589843:BQI589843 CAC589843:CAE589843 CJY589843:CKA589843 CTU589843:CTW589843 DDQ589843:DDS589843 DNM589843:DNO589843 DXI589843:DXK589843 EHE589843:EHG589843 ERA589843:ERC589843 FAW589843:FAY589843 FKS589843:FKU589843 FUO589843:FUQ589843 GEK589843:GEM589843 GOG589843:GOI589843 GYC589843:GYE589843 HHY589843:HIA589843 HRU589843:HRW589843 IBQ589843:IBS589843 ILM589843:ILO589843 IVI589843:IVK589843 JFE589843:JFG589843 JPA589843:JPC589843 JYW589843:JYY589843 KIS589843:KIU589843 KSO589843:KSQ589843 LCK589843:LCM589843 LMG589843:LMI589843 LWC589843:LWE589843 MFY589843:MGA589843 MPU589843:MPW589843 MZQ589843:MZS589843 NJM589843:NJO589843 NTI589843:NTK589843 ODE589843:ODG589843 ONA589843:ONC589843 OWW589843:OWY589843 PGS589843:PGU589843 PQO589843:PQQ589843 QAK589843:QAM589843 QKG589843:QKI589843 QUC589843:QUE589843 RDY589843:REA589843 RNU589843:RNW589843 RXQ589843:RXS589843 SHM589843:SHO589843 SRI589843:SRK589843 TBE589843:TBG589843 TLA589843:TLC589843 TUW589843:TUY589843 UES589843:UEU589843 UOO589843:UOQ589843 UYK589843:UYM589843 VIG589843:VII589843 VSC589843:VSE589843 WBY589843:WCA589843 WLU589843:WLW589843 WVQ589843:WVS589843 I655379:K655379 JE655379:JG655379 TA655379:TC655379 ACW655379:ACY655379 AMS655379:AMU655379 AWO655379:AWQ655379 BGK655379:BGM655379 BQG655379:BQI655379 CAC655379:CAE655379 CJY655379:CKA655379 CTU655379:CTW655379 DDQ655379:DDS655379 DNM655379:DNO655379 DXI655379:DXK655379 EHE655379:EHG655379 ERA655379:ERC655379 FAW655379:FAY655379 FKS655379:FKU655379 FUO655379:FUQ655379 GEK655379:GEM655379 GOG655379:GOI655379 GYC655379:GYE655379 HHY655379:HIA655379 HRU655379:HRW655379 IBQ655379:IBS655379 ILM655379:ILO655379 IVI655379:IVK655379 JFE655379:JFG655379 JPA655379:JPC655379 JYW655379:JYY655379 KIS655379:KIU655379 KSO655379:KSQ655379 LCK655379:LCM655379 LMG655379:LMI655379 LWC655379:LWE655379 MFY655379:MGA655379 MPU655379:MPW655379 MZQ655379:MZS655379 NJM655379:NJO655379 NTI655379:NTK655379 ODE655379:ODG655379 ONA655379:ONC655379 OWW655379:OWY655379 PGS655379:PGU655379 PQO655379:PQQ655379 QAK655379:QAM655379 QKG655379:QKI655379 QUC655379:QUE655379 RDY655379:REA655379 RNU655379:RNW655379 RXQ655379:RXS655379 SHM655379:SHO655379 SRI655379:SRK655379 TBE655379:TBG655379 TLA655379:TLC655379 TUW655379:TUY655379 UES655379:UEU655379 UOO655379:UOQ655379 UYK655379:UYM655379 VIG655379:VII655379 VSC655379:VSE655379 WBY655379:WCA655379 WLU655379:WLW655379 WVQ655379:WVS655379 I720915:K720915 JE720915:JG720915 TA720915:TC720915 ACW720915:ACY720915 AMS720915:AMU720915 AWO720915:AWQ720915 BGK720915:BGM720915 BQG720915:BQI720915 CAC720915:CAE720915 CJY720915:CKA720915 CTU720915:CTW720915 DDQ720915:DDS720915 DNM720915:DNO720915 DXI720915:DXK720915 EHE720915:EHG720915 ERA720915:ERC720915 FAW720915:FAY720915 FKS720915:FKU720915 FUO720915:FUQ720915 GEK720915:GEM720915 GOG720915:GOI720915 GYC720915:GYE720915 HHY720915:HIA720915 HRU720915:HRW720915 IBQ720915:IBS720915 ILM720915:ILO720915 IVI720915:IVK720915 JFE720915:JFG720915 JPA720915:JPC720915 JYW720915:JYY720915 KIS720915:KIU720915 KSO720915:KSQ720915 LCK720915:LCM720915 LMG720915:LMI720915 LWC720915:LWE720915 MFY720915:MGA720915 MPU720915:MPW720915 MZQ720915:MZS720915 NJM720915:NJO720915 NTI720915:NTK720915 ODE720915:ODG720915 ONA720915:ONC720915 OWW720915:OWY720915 PGS720915:PGU720915 PQO720915:PQQ720915 QAK720915:QAM720915 QKG720915:QKI720915 QUC720915:QUE720915 RDY720915:REA720915 RNU720915:RNW720915 RXQ720915:RXS720915 SHM720915:SHO720915 SRI720915:SRK720915 TBE720915:TBG720915 TLA720915:TLC720915 TUW720915:TUY720915 UES720915:UEU720915 UOO720915:UOQ720915 UYK720915:UYM720915 VIG720915:VII720915 VSC720915:VSE720915 WBY720915:WCA720915 WLU720915:WLW720915 WVQ720915:WVS720915 I786451:K786451 JE786451:JG786451 TA786451:TC786451 ACW786451:ACY786451 AMS786451:AMU786451 AWO786451:AWQ786451 BGK786451:BGM786451 BQG786451:BQI786451 CAC786451:CAE786451 CJY786451:CKA786451 CTU786451:CTW786451 DDQ786451:DDS786451 DNM786451:DNO786451 DXI786451:DXK786451 EHE786451:EHG786451 ERA786451:ERC786451 FAW786451:FAY786451 FKS786451:FKU786451 FUO786451:FUQ786451 GEK786451:GEM786451 GOG786451:GOI786451 GYC786451:GYE786451 HHY786451:HIA786451 HRU786451:HRW786451 IBQ786451:IBS786451 ILM786451:ILO786451 IVI786451:IVK786451 JFE786451:JFG786451 JPA786451:JPC786451 JYW786451:JYY786451 KIS786451:KIU786451 KSO786451:KSQ786451 LCK786451:LCM786451 LMG786451:LMI786451 LWC786451:LWE786451 MFY786451:MGA786451 MPU786451:MPW786451 MZQ786451:MZS786451 NJM786451:NJO786451 NTI786451:NTK786451 ODE786451:ODG786451 ONA786451:ONC786451 OWW786451:OWY786451 PGS786451:PGU786451 PQO786451:PQQ786451 QAK786451:QAM786451 QKG786451:QKI786451 QUC786451:QUE786451 RDY786451:REA786451 RNU786451:RNW786451 RXQ786451:RXS786451 SHM786451:SHO786451 SRI786451:SRK786451 TBE786451:TBG786451 TLA786451:TLC786451 TUW786451:TUY786451 UES786451:UEU786451 UOO786451:UOQ786451 UYK786451:UYM786451 VIG786451:VII786451 VSC786451:VSE786451 WBY786451:WCA786451 WLU786451:WLW786451 WVQ786451:WVS786451 I851987:K851987 JE851987:JG851987 TA851987:TC851987 ACW851987:ACY851987 AMS851987:AMU851987 AWO851987:AWQ851987 BGK851987:BGM851987 BQG851987:BQI851987 CAC851987:CAE851987 CJY851987:CKA851987 CTU851987:CTW851987 DDQ851987:DDS851987 DNM851987:DNO851987 DXI851987:DXK851987 EHE851987:EHG851987 ERA851987:ERC851987 FAW851987:FAY851987 FKS851987:FKU851987 FUO851987:FUQ851987 GEK851987:GEM851987 GOG851987:GOI851987 GYC851987:GYE851987 HHY851987:HIA851987 HRU851987:HRW851987 IBQ851987:IBS851987 ILM851987:ILO851987 IVI851987:IVK851987 JFE851987:JFG851987 JPA851987:JPC851987 JYW851987:JYY851987 KIS851987:KIU851987 KSO851987:KSQ851987 LCK851987:LCM851987 LMG851987:LMI851987 LWC851987:LWE851987 MFY851987:MGA851987 MPU851987:MPW851987 MZQ851987:MZS851987 NJM851987:NJO851987 NTI851987:NTK851987 ODE851987:ODG851987 ONA851987:ONC851987 OWW851987:OWY851987 PGS851987:PGU851987 PQO851987:PQQ851987 QAK851987:QAM851987 QKG851987:QKI851987 QUC851987:QUE851987 RDY851987:REA851987 RNU851987:RNW851987 RXQ851987:RXS851987 SHM851987:SHO851987 SRI851987:SRK851987 TBE851987:TBG851987 TLA851987:TLC851987 TUW851987:TUY851987 UES851987:UEU851987 UOO851987:UOQ851987 UYK851987:UYM851987 VIG851987:VII851987 VSC851987:VSE851987 WBY851987:WCA851987 WLU851987:WLW851987 WVQ851987:WVS851987 I917523:K917523 JE917523:JG917523 TA917523:TC917523 ACW917523:ACY917523 AMS917523:AMU917523 AWO917523:AWQ917523 BGK917523:BGM917523 BQG917523:BQI917523 CAC917523:CAE917523 CJY917523:CKA917523 CTU917523:CTW917523 DDQ917523:DDS917523 DNM917523:DNO917523 DXI917523:DXK917523 EHE917523:EHG917523 ERA917523:ERC917523 FAW917523:FAY917523 FKS917523:FKU917523 FUO917523:FUQ917523 GEK917523:GEM917523 GOG917523:GOI917523 GYC917523:GYE917523 HHY917523:HIA917523 HRU917523:HRW917523 IBQ917523:IBS917523 ILM917523:ILO917523 IVI917523:IVK917523 JFE917523:JFG917523 JPA917523:JPC917523 JYW917523:JYY917523 KIS917523:KIU917523 KSO917523:KSQ917523 LCK917523:LCM917523 LMG917523:LMI917523 LWC917523:LWE917523 MFY917523:MGA917523 MPU917523:MPW917523 MZQ917523:MZS917523 NJM917523:NJO917523 NTI917523:NTK917523 ODE917523:ODG917523 ONA917523:ONC917523 OWW917523:OWY917523 PGS917523:PGU917523 PQO917523:PQQ917523 QAK917523:QAM917523 QKG917523:QKI917523 QUC917523:QUE917523 RDY917523:REA917523 RNU917523:RNW917523 RXQ917523:RXS917523 SHM917523:SHO917523 SRI917523:SRK917523 TBE917523:TBG917523 TLA917523:TLC917523 TUW917523:TUY917523 UES917523:UEU917523 UOO917523:UOQ917523 UYK917523:UYM917523 VIG917523:VII917523 VSC917523:VSE917523 WBY917523:WCA917523 WLU917523:WLW917523 WVQ917523:WVS917523 I983059:K983059 JE983059:JG983059 TA983059:TC983059 ACW983059:ACY983059 AMS983059:AMU983059 AWO983059:AWQ983059 BGK983059:BGM983059 BQG983059:BQI983059 CAC983059:CAE983059 CJY983059:CKA983059 CTU983059:CTW983059 DDQ983059:DDS983059 DNM983059:DNO983059 DXI983059:DXK983059 EHE983059:EHG983059 ERA983059:ERC983059 FAW983059:FAY983059 FKS983059:FKU983059 FUO983059:FUQ983059 GEK983059:GEM983059 GOG983059:GOI983059 GYC983059:GYE983059 HHY983059:HIA983059 HRU983059:HRW983059 IBQ983059:IBS983059 ILM983059:ILO983059 IVI983059:IVK983059 JFE983059:JFG983059 JPA983059:JPC983059 JYW983059:JYY983059 KIS983059:KIU983059 KSO983059:KSQ983059 LCK983059:LCM983059 LMG983059:LMI983059 LWC983059:LWE983059 MFY983059:MGA983059 MPU983059:MPW983059 MZQ983059:MZS983059 NJM983059:NJO983059 NTI983059:NTK983059 ODE983059:ODG983059 ONA983059:ONC983059 OWW983059:OWY983059 PGS983059:PGU983059 PQO983059:PQQ983059 QAK983059:QAM983059 QKG983059:QKI983059 QUC983059:QUE983059 RDY983059:REA983059 RNU983059:RNW983059 RXQ983059:RXS983059 SHM983059:SHO983059 SRI983059:SRK983059 TBE983059:TBG983059 TLA983059:TLC983059 TUW983059:TUY983059 UES983059:UEU983059 UOO983059:UOQ983059 UYK983059:UYM983059 VIG983059:VII983059 VSC983059:VSE983059 WBY983059:WCA983059 WLU983059:WLW983059 WVQ983059:WVS983059" xr:uid="{00000000-0002-0000-0D00-00001B000000}">
      <formula1>COUNTA(C12:H12)=2</formula1>
    </dataValidation>
    <dataValidation type="custom" allowBlank="1" showInputMessage="1" showErrorMessage="1" sqref="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65548:H65548 JB65548:JD65548 SX65548:SZ65548 ACT65548:ACV65548 AMP65548:AMR65548 AWL65548:AWN65548 BGH65548:BGJ65548 BQD65548:BQF65548 BZZ65548:CAB65548 CJV65548:CJX65548 CTR65548:CTT65548 DDN65548:DDP65548 DNJ65548:DNL65548 DXF65548:DXH65548 EHB65548:EHD65548 EQX65548:EQZ65548 FAT65548:FAV65548 FKP65548:FKR65548 FUL65548:FUN65548 GEH65548:GEJ65548 GOD65548:GOF65548 GXZ65548:GYB65548 HHV65548:HHX65548 HRR65548:HRT65548 IBN65548:IBP65548 ILJ65548:ILL65548 IVF65548:IVH65548 JFB65548:JFD65548 JOX65548:JOZ65548 JYT65548:JYV65548 KIP65548:KIR65548 KSL65548:KSN65548 LCH65548:LCJ65548 LMD65548:LMF65548 LVZ65548:LWB65548 MFV65548:MFX65548 MPR65548:MPT65548 MZN65548:MZP65548 NJJ65548:NJL65548 NTF65548:NTH65548 ODB65548:ODD65548 OMX65548:OMZ65548 OWT65548:OWV65548 PGP65548:PGR65548 PQL65548:PQN65548 QAH65548:QAJ65548 QKD65548:QKF65548 QTZ65548:QUB65548 RDV65548:RDX65548 RNR65548:RNT65548 RXN65548:RXP65548 SHJ65548:SHL65548 SRF65548:SRH65548 TBB65548:TBD65548 TKX65548:TKZ65548 TUT65548:TUV65548 UEP65548:UER65548 UOL65548:UON65548 UYH65548:UYJ65548 VID65548:VIF65548 VRZ65548:VSB65548 WBV65548:WBX65548 WLR65548:WLT65548 WVN65548:WVP65548 F131084:H131084 JB131084:JD131084 SX131084:SZ131084 ACT131084:ACV131084 AMP131084:AMR131084 AWL131084:AWN131084 BGH131084:BGJ131084 BQD131084:BQF131084 BZZ131084:CAB131084 CJV131084:CJX131084 CTR131084:CTT131084 DDN131084:DDP131084 DNJ131084:DNL131084 DXF131084:DXH131084 EHB131084:EHD131084 EQX131084:EQZ131084 FAT131084:FAV131084 FKP131084:FKR131084 FUL131084:FUN131084 GEH131084:GEJ131084 GOD131084:GOF131084 GXZ131084:GYB131084 HHV131084:HHX131084 HRR131084:HRT131084 IBN131084:IBP131084 ILJ131084:ILL131084 IVF131084:IVH131084 JFB131084:JFD131084 JOX131084:JOZ131084 JYT131084:JYV131084 KIP131084:KIR131084 KSL131084:KSN131084 LCH131084:LCJ131084 LMD131084:LMF131084 LVZ131084:LWB131084 MFV131084:MFX131084 MPR131084:MPT131084 MZN131084:MZP131084 NJJ131084:NJL131084 NTF131084:NTH131084 ODB131084:ODD131084 OMX131084:OMZ131084 OWT131084:OWV131084 PGP131084:PGR131084 PQL131084:PQN131084 QAH131084:QAJ131084 QKD131084:QKF131084 QTZ131084:QUB131084 RDV131084:RDX131084 RNR131084:RNT131084 RXN131084:RXP131084 SHJ131084:SHL131084 SRF131084:SRH131084 TBB131084:TBD131084 TKX131084:TKZ131084 TUT131084:TUV131084 UEP131084:UER131084 UOL131084:UON131084 UYH131084:UYJ131084 VID131084:VIF131084 VRZ131084:VSB131084 WBV131084:WBX131084 WLR131084:WLT131084 WVN131084:WVP131084 F196620:H196620 JB196620:JD196620 SX196620:SZ196620 ACT196620:ACV196620 AMP196620:AMR196620 AWL196620:AWN196620 BGH196620:BGJ196620 BQD196620:BQF196620 BZZ196620:CAB196620 CJV196620:CJX196620 CTR196620:CTT196620 DDN196620:DDP196620 DNJ196620:DNL196620 DXF196620:DXH196620 EHB196620:EHD196620 EQX196620:EQZ196620 FAT196620:FAV196620 FKP196620:FKR196620 FUL196620:FUN196620 GEH196620:GEJ196620 GOD196620:GOF196620 GXZ196620:GYB196620 HHV196620:HHX196620 HRR196620:HRT196620 IBN196620:IBP196620 ILJ196620:ILL196620 IVF196620:IVH196620 JFB196620:JFD196620 JOX196620:JOZ196620 JYT196620:JYV196620 KIP196620:KIR196620 KSL196620:KSN196620 LCH196620:LCJ196620 LMD196620:LMF196620 LVZ196620:LWB196620 MFV196620:MFX196620 MPR196620:MPT196620 MZN196620:MZP196620 NJJ196620:NJL196620 NTF196620:NTH196620 ODB196620:ODD196620 OMX196620:OMZ196620 OWT196620:OWV196620 PGP196620:PGR196620 PQL196620:PQN196620 QAH196620:QAJ196620 QKD196620:QKF196620 QTZ196620:QUB196620 RDV196620:RDX196620 RNR196620:RNT196620 RXN196620:RXP196620 SHJ196620:SHL196620 SRF196620:SRH196620 TBB196620:TBD196620 TKX196620:TKZ196620 TUT196620:TUV196620 UEP196620:UER196620 UOL196620:UON196620 UYH196620:UYJ196620 VID196620:VIF196620 VRZ196620:VSB196620 WBV196620:WBX196620 WLR196620:WLT196620 WVN196620:WVP196620 F262156:H262156 JB262156:JD262156 SX262156:SZ262156 ACT262156:ACV262156 AMP262156:AMR262156 AWL262156:AWN262156 BGH262156:BGJ262156 BQD262156:BQF262156 BZZ262156:CAB262156 CJV262156:CJX262156 CTR262156:CTT262156 DDN262156:DDP262156 DNJ262156:DNL262156 DXF262156:DXH262156 EHB262156:EHD262156 EQX262156:EQZ262156 FAT262156:FAV262156 FKP262156:FKR262156 FUL262156:FUN262156 GEH262156:GEJ262156 GOD262156:GOF262156 GXZ262156:GYB262156 HHV262156:HHX262156 HRR262156:HRT262156 IBN262156:IBP262156 ILJ262156:ILL262156 IVF262156:IVH262156 JFB262156:JFD262156 JOX262156:JOZ262156 JYT262156:JYV262156 KIP262156:KIR262156 KSL262156:KSN262156 LCH262156:LCJ262156 LMD262156:LMF262156 LVZ262156:LWB262156 MFV262156:MFX262156 MPR262156:MPT262156 MZN262156:MZP262156 NJJ262156:NJL262156 NTF262156:NTH262156 ODB262156:ODD262156 OMX262156:OMZ262156 OWT262156:OWV262156 PGP262156:PGR262156 PQL262156:PQN262156 QAH262156:QAJ262156 QKD262156:QKF262156 QTZ262156:QUB262156 RDV262156:RDX262156 RNR262156:RNT262156 RXN262156:RXP262156 SHJ262156:SHL262156 SRF262156:SRH262156 TBB262156:TBD262156 TKX262156:TKZ262156 TUT262156:TUV262156 UEP262156:UER262156 UOL262156:UON262156 UYH262156:UYJ262156 VID262156:VIF262156 VRZ262156:VSB262156 WBV262156:WBX262156 WLR262156:WLT262156 WVN262156:WVP262156 F327692:H327692 JB327692:JD327692 SX327692:SZ327692 ACT327692:ACV327692 AMP327692:AMR327692 AWL327692:AWN327692 BGH327692:BGJ327692 BQD327692:BQF327692 BZZ327692:CAB327692 CJV327692:CJX327692 CTR327692:CTT327692 DDN327692:DDP327692 DNJ327692:DNL327692 DXF327692:DXH327692 EHB327692:EHD327692 EQX327692:EQZ327692 FAT327692:FAV327692 FKP327692:FKR327692 FUL327692:FUN327692 GEH327692:GEJ327692 GOD327692:GOF327692 GXZ327692:GYB327692 HHV327692:HHX327692 HRR327692:HRT327692 IBN327692:IBP327692 ILJ327692:ILL327692 IVF327692:IVH327692 JFB327692:JFD327692 JOX327692:JOZ327692 JYT327692:JYV327692 KIP327692:KIR327692 KSL327692:KSN327692 LCH327692:LCJ327692 LMD327692:LMF327692 LVZ327692:LWB327692 MFV327692:MFX327692 MPR327692:MPT327692 MZN327692:MZP327692 NJJ327692:NJL327692 NTF327692:NTH327692 ODB327692:ODD327692 OMX327692:OMZ327692 OWT327692:OWV327692 PGP327692:PGR327692 PQL327692:PQN327692 QAH327692:QAJ327692 QKD327692:QKF327692 QTZ327692:QUB327692 RDV327692:RDX327692 RNR327692:RNT327692 RXN327692:RXP327692 SHJ327692:SHL327692 SRF327692:SRH327692 TBB327692:TBD327692 TKX327692:TKZ327692 TUT327692:TUV327692 UEP327692:UER327692 UOL327692:UON327692 UYH327692:UYJ327692 VID327692:VIF327692 VRZ327692:VSB327692 WBV327692:WBX327692 WLR327692:WLT327692 WVN327692:WVP327692 F393228:H393228 JB393228:JD393228 SX393228:SZ393228 ACT393228:ACV393228 AMP393228:AMR393228 AWL393228:AWN393228 BGH393228:BGJ393228 BQD393228:BQF393228 BZZ393228:CAB393228 CJV393228:CJX393228 CTR393228:CTT393228 DDN393228:DDP393228 DNJ393228:DNL393228 DXF393228:DXH393228 EHB393228:EHD393228 EQX393228:EQZ393228 FAT393228:FAV393228 FKP393228:FKR393228 FUL393228:FUN393228 GEH393228:GEJ393228 GOD393228:GOF393228 GXZ393228:GYB393228 HHV393228:HHX393228 HRR393228:HRT393228 IBN393228:IBP393228 ILJ393228:ILL393228 IVF393228:IVH393228 JFB393228:JFD393228 JOX393228:JOZ393228 JYT393228:JYV393228 KIP393228:KIR393228 KSL393228:KSN393228 LCH393228:LCJ393228 LMD393228:LMF393228 LVZ393228:LWB393228 MFV393228:MFX393228 MPR393228:MPT393228 MZN393228:MZP393228 NJJ393228:NJL393228 NTF393228:NTH393228 ODB393228:ODD393228 OMX393228:OMZ393228 OWT393228:OWV393228 PGP393228:PGR393228 PQL393228:PQN393228 QAH393228:QAJ393228 QKD393228:QKF393228 QTZ393228:QUB393228 RDV393228:RDX393228 RNR393228:RNT393228 RXN393228:RXP393228 SHJ393228:SHL393228 SRF393228:SRH393228 TBB393228:TBD393228 TKX393228:TKZ393228 TUT393228:TUV393228 UEP393228:UER393228 UOL393228:UON393228 UYH393228:UYJ393228 VID393228:VIF393228 VRZ393228:VSB393228 WBV393228:WBX393228 WLR393228:WLT393228 WVN393228:WVP393228 F458764:H458764 JB458764:JD458764 SX458764:SZ458764 ACT458764:ACV458764 AMP458764:AMR458764 AWL458764:AWN458764 BGH458764:BGJ458764 BQD458764:BQF458764 BZZ458764:CAB458764 CJV458764:CJX458764 CTR458764:CTT458764 DDN458764:DDP458764 DNJ458764:DNL458764 DXF458764:DXH458764 EHB458764:EHD458764 EQX458764:EQZ458764 FAT458764:FAV458764 FKP458764:FKR458764 FUL458764:FUN458764 GEH458764:GEJ458764 GOD458764:GOF458764 GXZ458764:GYB458764 HHV458764:HHX458764 HRR458764:HRT458764 IBN458764:IBP458764 ILJ458764:ILL458764 IVF458764:IVH458764 JFB458764:JFD458764 JOX458764:JOZ458764 JYT458764:JYV458764 KIP458764:KIR458764 KSL458764:KSN458764 LCH458764:LCJ458764 LMD458764:LMF458764 LVZ458764:LWB458764 MFV458764:MFX458764 MPR458764:MPT458764 MZN458764:MZP458764 NJJ458764:NJL458764 NTF458764:NTH458764 ODB458764:ODD458764 OMX458764:OMZ458764 OWT458764:OWV458764 PGP458764:PGR458764 PQL458764:PQN458764 QAH458764:QAJ458764 QKD458764:QKF458764 QTZ458764:QUB458764 RDV458764:RDX458764 RNR458764:RNT458764 RXN458764:RXP458764 SHJ458764:SHL458764 SRF458764:SRH458764 TBB458764:TBD458764 TKX458764:TKZ458764 TUT458764:TUV458764 UEP458764:UER458764 UOL458764:UON458764 UYH458764:UYJ458764 VID458764:VIF458764 VRZ458764:VSB458764 WBV458764:WBX458764 WLR458764:WLT458764 WVN458764:WVP458764 F524300:H524300 JB524300:JD524300 SX524300:SZ524300 ACT524300:ACV524300 AMP524300:AMR524300 AWL524300:AWN524300 BGH524300:BGJ524300 BQD524300:BQF524300 BZZ524300:CAB524300 CJV524300:CJX524300 CTR524300:CTT524300 DDN524300:DDP524300 DNJ524300:DNL524300 DXF524300:DXH524300 EHB524300:EHD524300 EQX524300:EQZ524300 FAT524300:FAV524300 FKP524300:FKR524300 FUL524300:FUN524300 GEH524300:GEJ524300 GOD524300:GOF524300 GXZ524300:GYB524300 HHV524300:HHX524300 HRR524300:HRT524300 IBN524300:IBP524300 ILJ524300:ILL524300 IVF524300:IVH524300 JFB524300:JFD524300 JOX524300:JOZ524300 JYT524300:JYV524300 KIP524300:KIR524300 KSL524300:KSN524300 LCH524300:LCJ524300 LMD524300:LMF524300 LVZ524300:LWB524300 MFV524300:MFX524300 MPR524300:MPT524300 MZN524300:MZP524300 NJJ524300:NJL524300 NTF524300:NTH524300 ODB524300:ODD524300 OMX524300:OMZ524300 OWT524300:OWV524300 PGP524300:PGR524300 PQL524300:PQN524300 QAH524300:QAJ524300 QKD524300:QKF524300 QTZ524300:QUB524300 RDV524300:RDX524300 RNR524300:RNT524300 RXN524300:RXP524300 SHJ524300:SHL524300 SRF524300:SRH524300 TBB524300:TBD524300 TKX524300:TKZ524300 TUT524300:TUV524300 UEP524300:UER524300 UOL524300:UON524300 UYH524300:UYJ524300 VID524300:VIF524300 VRZ524300:VSB524300 WBV524300:WBX524300 WLR524300:WLT524300 WVN524300:WVP524300 F589836:H589836 JB589836:JD589836 SX589836:SZ589836 ACT589836:ACV589836 AMP589836:AMR589836 AWL589836:AWN589836 BGH589836:BGJ589836 BQD589836:BQF589836 BZZ589836:CAB589836 CJV589836:CJX589836 CTR589836:CTT589836 DDN589836:DDP589836 DNJ589836:DNL589836 DXF589836:DXH589836 EHB589836:EHD589836 EQX589836:EQZ589836 FAT589836:FAV589836 FKP589836:FKR589836 FUL589836:FUN589836 GEH589836:GEJ589836 GOD589836:GOF589836 GXZ589836:GYB589836 HHV589836:HHX589836 HRR589836:HRT589836 IBN589836:IBP589836 ILJ589836:ILL589836 IVF589836:IVH589836 JFB589836:JFD589836 JOX589836:JOZ589836 JYT589836:JYV589836 KIP589836:KIR589836 KSL589836:KSN589836 LCH589836:LCJ589836 LMD589836:LMF589836 LVZ589836:LWB589836 MFV589836:MFX589836 MPR589836:MPT589836 MZN589836:MZP589836 NJJ589836:NJL589836 NTF589836:NTH589836 ODB589836:ODD589836 OMX589836:OMZ589836 OWT589836:OWV589836 PGP589836:PGR589836 PQL589836:PQN589836 QAH589836:QAJ589836 QKD589836:QKF589836 QTZ589836:QUB589836 RDV589836:RDX589836 RNR589836:RNT589836 RXN589836:RXP589836 SHJ589836:SHL589836 SRF589836:SRH589836 TBB589836:TBD589836 TKX589836:TKZ589836 TUT589836:TUV589836 UEP589836:UER589836 UOL589836:UON589836 UYH589836:UYJ589836 VID589836:VIF589836 VRZ589836:VSB589836 WBV589836:WBX589836 WLR589836:WLT589836 WVN589836:WVP589836 F655372:H655372 JB655372:JD655372 SX655372:SZ655372 ACT655372:ACV655372 AMP655372:AMR655372 AWL655372:AWN655372 BGH655372:BGJ655372 BQD655372:BQF655372 BZZ655372:CAB655372 CJV655372:CJX655372 CTR655372:CTT655372 DDN655372:DDP655372 DNJ655372:DNL655372 DXF655372:DXH655372 EHB655372:EHD655372 EQX655372:EQZ655372 FAT655372:FAV655372 FKP655372:FKR655372 FUL655372:FUN655372 GEH655372:GEJ655372 GOD655372:GOF655372 GXZ655372:GYB655372 HHV655372:HHX655372 HRR655372:HRT655372 IBN655372:IBP655372 ILJ655372:ILL655372 IVF655372:IVH655372 JFB655372:JFD655372 JOX655372:JOZ655372 JYT655372:JYV655372 KIP655372:KIR655372 KSL655372:KSN655372 LCH655372:LCJ655372 LMD655372:LMF655372 LVZ655372:LWB655372 MFV655372:MFX655372 MPR655372:MPT655372 MZN655372:MZP655372 NJJ655372:NJL655372 NTF655372:NTH655372 ODB655372:ODD655372 OMX655372:OMZ655372 OWT655372:OWV655372 PGP655372:PGR655372 PQL655372:PQN655372 QAH655372:QAJ655372 QKD655372:QKF655372 QTZ655372:QUB655372 RDV655372:RDX655372 RNR655372:RNT655372 RXN655372:RXP655372 SHJ655372:SHL655372 SRF655372:SRH655372 TBB655372:TBD655372 TKX655372:TKZ655372 TUT655372:TUV655372 UEP655372:UER655372 UOL655372:UON655372 UYH655372:UYJ655372 VID655372:VIF655372 VRZ655372:VSB655372 WBV655372:WBX655372 WLR655372:WLT655372 WVN655372:WVP655372 F720908:H720908 JB720908:JD720908 SX720908:SZ720908 ACT720908:ACV720908 AMP720908:AMR720908 AWL720908:AWN720908 BGH720908:BGJ720908 BQD720908:BQF720908 BZZ720908:CAB720908 CJV720908:CJX720908 CTR720908:CTT720908 DDN720908:DDP720908 DNJ720908:DNL720908 DXF720908:DXH720908 EHB720908:EHD720908 EQX720908:EQZ720908 FAT720908:FAV720908 FKP720908:FKR720908 FUL720908:FUN720908 GEH720908:GEJ720908 GOD720908:GOF720908 GXZ720908:GYB720908 HHV720908:HHX720908 HRR720908:HRT720908 IBN720908:IBP720908 ILJ720908:ILL720908 IVF720908:IVH720908 JFB720908:JFD720908 JOX720908:JOZ720908 JYT720908:JYV720908 KIP720908:KIR720908 KSL720908:KSN720908 LCH720908:LCJ720908 LMD720908:LMF720908 LVZ720908:LWB720908 MFV720908:MFX720908 MPR720908:MPT720908 MZN720908:MZP720908 NJJ720908:NJL720908 NTF720908:NTH720908 ODB720908:ODD720908 OMX720908:OMZ720908 OWT720908:OWV720908 PGP720908:PGR720908 PQL720908:PQN720908 QAH720908:QAJ720908 QKD720908:QKF720908 QTZ720908:QUB720908 RDV720908:RDX720908 RNR720908:RNT720908 RXN720908:RXP720908 SHJ720908:SHL720908 SRF720908:SRH720908 TBB720908:TBD720908 TKX720908:TKZ720908 TUT720908:TUV720908 UEP720908:UER720908 UOL720908:UON720908 UYH720908:UYJ720908 VID720908:VIF720908 VRZ720908:VSB720908 WBV720908:WBX720908 WLR720908:WLT720908 WVN720908:WVP720908 F786444:H786444 JB786444:JD786444 SX786444:SZ786444 ACT786444:ACV786444 AMP786444:AMR786444 AWL786444:AWN786444 BGH786444:BGJ786444 BQD786444:BQF786444 BZZ786444:CAB786444 CJV786444:CJX786444 CTR786444:CTT786444 DDN786444:DDP786444 DNJ786444:DNL786444 DXF786444:DXH786444 EHB786444:EHD786444 EQX786444:EQZ786444 FAT786444:FAV786444 FKP786444:FKR786444 FUL786444:FUN786444 GEH786444:GEJ786444 GOD786444:GOF786444 GXZ786444:GYB786444 HHV786444:HHX786444 HRR786444:HRT786444 IBN786444:IBP786444 ILJ786444:ILL786444 IVF786444:IVH786444 JFB786444:JFD786444 JOX786444:JOZ786444 JYT786444:JYV786444 KIP786444:KIR786444 KSL786444:KSN786444 LCH786444:LCJ786444 LMD786444:LMF786444 LVZ786444:LWB786444 MFV786444:MFX786444 MPR786444:MPT786444 MZN786444:MZP786444 NJJ786444:NJL786444 NTF786444:NTH786444 ODB786444:ODD786444 OMX786444:OMZ786444 OWT786444:OWV786444 PGP786444:PGR786444 PQL786444:PQN786444 QAH786444:QAJ786444 QKD786444:QKF786444 QTZ786444:QUB786444 RDV786444:RDX786444 RNR786444:RNT786444 RXN786444:RXP786444 SHJ786444:SHL786444 SRF786444:SRH786444 TBB786444:TBD786444 TKX786444:TKZ786444 TUT786444:TUV786444 UEP786444:UER786444 UOL786444:UON786444 UYH786444:UYJ786444 VID786444:VIF786444 VRZ786444:VSB786444 WBV786444:WBX786444 WLR786444:WLT786444 WVN786444:WVP786444 F851980:H851980 JB851980:JD851980 SX851980:SZ851980 ACT851980:ACV851980 AMP851980:AMR851980 AWL851980:AWN851980 BGH851980:BGJ851980 BQD851980:BQF851980 BZZ851980:CAB851980 CJV851980:CJX851980 CTR851980:CTT851980 DDN851980:DDP851980 DNJ851980:DNL851980 DXF851980:DXH851980 EHB851980:EHD851980 EQX851980:EQZ851980 FAT851980:FAV851980 FKP851980:FKR851980 FUL851980:FUN851980 GEH851980:GEJ851980 GOD851980:GOF851980 GXZ851980:GYB851980 HHV851980:HHX851980 HRR851980:HRT851980 IBN851980:IBP851980 ILJ851980:ILL851980 IVF851980:IVH851980 JFB851980:JFD851980 JOX851980:JOZ851980 JYT851980:JYV851980 KIP851980:KIR851980 KSL851980:KSN851980 LCH851980:LCJ851980 LMD851980:LMF851980 LVZ851980:LWB851980 MFV851980:MFX851980 MPR851980:MPT851980 MZN851980:MZP851980 NJJ851980:NJL851980 NTF851980:NTH851980 ODB851980:ODD851980 OMX851980:OMZ851980 OWT851980:OWV851980 PGP851980:PGR851980 PQL851980:PQN851980 QAH851980:QAJ851980 QKD851980:QKF851980 QTZ851980:QUB851980 RDV851980:RDX851980 RNR851980:RNT851980 RXN851980:RXP851980 SHJ851980:SHL851980 SRF851980:SRH851980 TBB851980:TBD851980 TKX851980:TKZ851980 TUT851980:TUV851980 UEP851980:UER851980 UOL851980:UON851980 UYH851980:UYJ851980 VID851980:VIF851980 VRZ851980:VSB851980 WBV851980:WBX851980 WLR851980:WLT851980 WVN851980:WVP851980 F917516:H917516 JB917516:JD917516 SX917516:SZ917516 ACT917516:ACV917516 AMP917516:AMR917516 AWL917516:AWN917516 BGH917516:BGJ917516 BQD917516:BQF917516 BZZ917516:CAB917516 CJV917516:CJX917516 CTR917516:CTT917516 DDN917516:DDP917516 DNJ917516:DNL917516 DXF917516:DXH917516 EHB917516:EHD917516 EQX917516:EQZ917516 FAT917516:FAV917516 FKP917516:FKR917516 FUL917516:FUN917516 GEH917516:GEJ917516 GOD917516:GOF917516 GXZ917516:GYB917516 HHV917516:HHX917516 HRR917516:HRT917516 IBN917516:IBP917516 ILJ917516:ILL917516 IVF917516:IVH917516 JFB917516:JFD917516 JOX917516:JOZ917516 JYT917516:JYV917516 KIP917516:KIR917516 KSL917516:KSN917516 LCH917516:LCJ917516 LMD917516:LMF917516 LVZ917516:LWB917516 MFV917516:MFX917516 MPR917516:MPT917516 MZN917516:MZP917516 NJJ917516:NJL917516 NTF917516:NTH917516 ODB917516:ODD917516 OMX917516:OMZ917516 OWT917516:OWV917516 PGP917516:PGR917516 PQL917516:PQN917516 QAH917516:QAJ917516 QKD917516:QKF917516 QTZ917516:QUB917516 RDV917516:RDX917516 RNR917516:RNT917516 RXN917516:RXP917516 SHJ917516:SHL917516 SRF917516:SRH917516 TBB917516:TBD917516 TKX917516:TKZ917516 TUT917516:TUV917516 UEP917516:UER917516 UOL917516:UON917516 UYH917516:UYJ917516 VID917516:VIF917516 VRZ917516:VSB917516 WBV917516:WBX917516 WLR917516:WLT917516 WVN917516:WVP917516 F983052:H983052 JB983052:JD983052 SX983052:SZ983052 ACT983052:ACV983052 AMP983052:AMR983052 AWL983052:AWN983052 BGH983052:BGJ983052 BQD983052:BQF983052 BZZ983052:CAB983052 CJV983052:CJX983052 CTR983052:CTT983052 DDN983052:DDP983052 DNJ983052:DNL983052 DXF983052:DXH983052 EHB983052:EHD983052 EQX983052:EQZ983052 FAT983052:FAV983052 FKP983052:FKR983052 FUL983052:FUN983052 GEH983052:GEJ983052 GOD983052:GOF983052 GXZ983052:GYB983052 HHV983052:HHX983052 HRR983052:HRT983052 IBN983052:IBP983052 ILJ983052:ILL983052 IVF983052:IVH983052 JFB983052:JFD983052 JOX983052:JOZ983052 JYT983052:JYV983052 KIP983052:KIR983052 KSL983052:KSN983052 LCH983052:LCJ983052 LMD983052:LMF983052 LVZ983052:LWB983052 MFV983052:MFX983052 MPR983052:MPT983052 MZN983052:MZP983052 NJJ983052:NJL983052 NTF983052:NTH983052 ODB983052:ODD983052 OMX983052:OMZ983052 OWT983052:OWV983052 PGP983052:PGR983052 PQL983052:PQN983052 QAH983052:QAJ983052 QKD983052:QKF983052 QTZ983052:QUB983052 RDV983052:RDX983052 RNR983052:RNT983052 RXN983052:RXP983052 SHJ983052:SHL983052 SRF983052:SRH983052 TBB983052:TBD983052 TKX983052:TKZ983052 TUT983052:TUV983052 UEP983052:UER983052 UOL983052:UON983052 UYH983052:UYJ983052 VID983052:VIF983052 VRZ983052:VSB983052 WBV983052:WBX983052 WLR983052:WLT983052 WVN983052:WVP983052 F19:H19 JB19:JD19 SX19:SZ19 ACT19:ACV19 AMP19:AMR19 AWL19:AWN19 BGH19:BGJ19 BQD19:BQF19 BZZ19:CAB19 CJV19:CJX19 CTR19:CTT19 DDN19:DDP19 DNJ19:DNL19 DXF19:DXH19 EHB19:EHD19 EQX19:EQZ19 FAT19:FAV19 FKP19:FKR19 FUL19:FUN19 GEH19:GEJ19 GOD19:GOF19 GXZ19:GYB19 HHV19:HHX19 HRR19:HRT19 IBN19:IBP19 ILJ19:ILL19 IVF19:IVH19 JFB19:JFD19 JOX19:JOZ19 JYT19:JYV19 KIP19:KIR19 KSL19:KSN19 LCH19:LCJ19 LMD19:LMF19 LVZ19:LWB19 MFV19:MFX19 MPR19:MPT19 MZN19:MZP19 NJJ19:NJL19 NTF19:NTH19 ODB19:ODD19 OMX19:OMZ19 OWT19:OWV19 PGP19:PGR19 PQL19:PQN19 QAH19:QAJ19 QKD19:QKF19 QTZ19:QUB19 RDV19:RDX19 RNR19:RNT19 RXN19:RXP19 SHJ19:SHL19 SRF19:SRH19 TBB19:TBD19 TKX19:TKZ19 TUT19:TUV19 UEP19:UER19 UOL19:UON19 UYH19:UYJ19 VID19:VIF19 VRZ19:VSB19 WBV19:WBX19 WLR19:WLT19 WVN19:WVP19 F65555:H65555 JB65555:JD65555 SX65555:SZ65555 ACT65555:ACV65555 AMP65555:AMR65555 AWL65555:AWN65555 BGH65555:BGJ65555 BQD65555:BQF65555 BZZ65555:CAB65555 CJV65555:CJX65555 CTR65555:CTT65555 DDN65555:DDP65555 DNJ65555:DNL65555 DXF65555:DXH65555 EHB65555:EHD65555 EQX65555:EQZ65555 FAT65555:FAV65555 FKP65555:FKR65555 FUL65555:FUN65555 GEH65555:GEJ65555 GOD65555:GOF65555 GXZ65555:GYB65555 HHV65555:HHX65555 HRR65555:HRT65555 IBN65555:IBP65555 ILJ65555:ILL65555 IVF65555:IVH65555 JFB65555:JFD65555 JOX65555:JOZ65555 JYT65555:JYV65555 KIP65555:KIR65555 KSL65555:KSN65555 LCH65555:LCJ65555 LMD65555:LMF65555 LVZ65555:LWB65555 MFV65555:MFX65555 MPR65555:MPT65555 MZN65555:MZP65555 NJJ65555:NJL65555 NTF65555:NTH65555 ODB65555:ODD65555 OMX65555:OMZ65555 OWT65555:OWV65555 PGP65555:PGR65555 PQL65555:PQN65555 QAH65555:QAJ65555 QKD65555:QKF65555 QTZ65555:QUB65555 RDV65555:RDX65555 RNR65555:RNT65555 RXN65555:RXP65555 SHJ65555:SHL65555 SRF65555:SRH65555 TBB65555:TBD65555 TKX65555:TKZ65555 TUT65555:TUV65555 UEP65555:UER65555 UOL65555:UON65555 UYH65555:UYJ65555 VID65555:VIF65555 VRZ65555:VSB65555 WBV65555:WBX65555 WLR65555:WLT65555 WVN65555:WVP65555 F131091:H131091 JB131091:JD131091 SX131091:SZ131091 ACT131091:ACV131091 AMP131091:AMR131091 AWL131091:AWN131091 BGH131091:BGJ131091 BQD131091:BQF131091 BZZ131091:CAB131091 CJV131091:CJX131091 CTR131091:CTT131091 DDN131091:DDP131091 DNJ131091:DNL131091 DXF131091:DXH131091 EHB131091:EHD131091 EQX131091:EQZ131091 FAT131091:FAV131091 FKP131091:FKR131091 FUL131091:FUN131091 GEH131091:GEJ131091 GOD131091:GOF131091 GXZ131091:GYB131091 HHV131091:HHX131091 HRR131091:HRT131091 IBN131091:IBP131091 ILJ131091:ILL131091 IVF131091:IVH131091 JFB131091:JFD131091 JOX131091:JOZ131091 JYT131091:JYV131091 KIP131091:KIR131091 KSL131091:KSN131091 LCH131091:LCJ131091 LMD131091:LMF131091 LVZ131091:LWB131091 MFV131091:MFX131091 MPR131091:MPT131091 MZN131091:MZP131091 NJJ131091:NJL131091 NTF131091:NTH131091 ODB131091:ODD131091 OMX131091:OMZ131091 OWT131091:OWV131091 PGP131091:PGR131091 PQL131091:PQN131091 QAH131091:QAJ131091 QKD131091:QKF131091 QTZ131091:QUB131091 RDV131091:RDX131091 RNR131091:RNT131091 RXN131091:RXP131091 SHJ131091:SHL131091 SRF131091:SRH131091 TBB131091:TBD131091 TKX131091:TKZ131091 TUT131091:TUV131091 UEP131091:UER131091 UOL131091:UON131091 UYH131091:UYJ131091 VID131091:VIF131091 VRZ131091:VSB131091 WBV131091:WBX131091 WLR131091:WLT131091 WVN131091:WVP131091 F196627:H196627 JB196627:JD196627 SX196627:SZ196627 ACT196627:ACV196627 AMP196627:AMR196627 AWL196627:AWN196627 BGH196627:BGJ196627 BQD196627:BQF196627 BZZ196627:CAB196627 CJV196627:CJX196627 CTR196627:CTT196627 DDN196627:DDP196627 DNJ196627:DNL196627 DXF196627:DXH196627 EHB196627:EHD196627 EQX196627:EQZ196627 FAT196627:FAV196627 FKP196627:FKR196627 FUL196627:FUN196627 GEH196627:GEJ196627 GOD196627:GOF196627 GXZ196627:GYB196627 HHV196627:HHX196627 HRR196627:HRT196627 IBN196627:IBP196627 ILJ196627:ILL196627 IVF196627:IVH196627 JFB196627:JFD196627 JOX196627:JOZ196627 JYT196627:JYV196627 KIP196627:KIR196627 KSL196627:KSN196627 LCH196627:LCJ196627 LMD196627:LMF196627 LVZ196627:LWB196627 MFV196627:MFX196627 MPR196627:MPT196627 MZN196627:MZP196627 NJJ196627:NJL196627 NTF196627:NTH196627 ODB196627:ODD196627 OMX196627:OMZ196627 OWT196627:OWV196627 PGP196627:PGR196627 PQL196627:PQN196627 QAH196627:QAJ196627 QKD196627:QKF196627 QTZ196627:QUB196627 RDV196627:RDX196627 RNR196627:RNT196627 RXN196627:RXP196627 SHJ196627:SHL196627 SRF196627:SRH196627 TBB196627:TBD196627 TKX196627:TKZ196627 TUT196627:TUV196627 UEP196627:UER196627 UOL196627:UON196627 UYH196627:UYJ196627 VID196627:VIF196627 VRZ196627:VSB196627 WBV196627:WBX196627 WLR196627:WLT196627 WVN196627:WVP196627 F262163:H262163 JB262163:JD262163 SX262163:SZ262163 ACT262163:ACV262163 AMP262163:AMR262163 AWL262163:AWN262163 BGH262163:BGJ262163 BQD262163:BQF262163 BZZ262163:CAB262163 CJV262163:CJX262163 CTR262163:CTT262163 DDN262163:DDP262163 DNJ262163:DNL262163 DXF262163:DXH262163 EHB262163:EHD262163 EQX262163:EQZ262163 FAT262163:FAV262163 FKP262163:FKR262163 FUL262163:FUN262163 GEH262163:GEJ262163 GOD262163:GOF262163 GXZ262163:GYB262163 HHV262163:HHX262163 HRR262163:HRT262163 IBN262163:IBP262163 ILJ262163:ILL262163 IVF262163:IVH262163 JFB262163:JFD262163 JOX262163:JOZ262163 JYT262163:JYV262163 KIP262163:KIR262163 KSL262163:KSN262163 LCH262163:LCJ262163 LMD262163:LMF262163 LVZ262163:LWB262163 MFV262163:MFX262163 MPR262163:MPT262163 MZN262163:MZP262163 NJJ262163:NJL262163 NTF262163:NTH262163 ODB262163:ODD262163 OMX262163:OMZ262163 OWT262163:OWV262163 PGP262163:PGR262163 PQL262163:PQN262163 QAH262163:QAJ262163 QKD262163:QKF262163 QTZ262163:QUB262163 RDV262163:RDX262163 RNR262163:RNT262163 RXN262163:RXP262163 SHJ262163:SHL262163 SRF262163:SRH262163 TBB262163:TBD262163 TKX262163:TKZ262163 TUT262163:TUV262163 UEP262163:UER262163 UOL262163:UON262163 UYH262163:UYJ262163 VID262163:VIF262163 VRZ262163:VSB262163 WBV262163:WBX262163 WLR262163:WLT262163 WVN262163:WVP262163 F327699:H327699 JB327699:JD327699 SX327699:SZ327699 ACT327699:ACV327699 AMP327699:AMR327699 AWL327699:AWN327699 BGH327699:BGJ327699 BQD327699:BQF327699 BZZ327699:CAB327699 CJV327699:CJX327699 CTR327699:CTT327699 DDN327699:DDP327699 DNJ327699:DNL327699 DXF327699:DXH327699 EHB327699:EHD327699 EQX327699:EQZ327699 FAT327699:FAV327699 FKP327699:FKR327699 FUL327699:FUN327699 GEH327699:GEJ327699 GOD327699:GOF327699 GXZ327699:GYB327699 HHV327699:HHX327699 HRR327699:HRT327699 IBN327699:IBP327699 ILJ327699:ILL327699 IVF327699:IVH327699 JFB327699:JFD327699 JOX327699:JOZ327699 JYT327699:JYV327699 KIP327699:KIR327699 KSL327699:KSN327699 LCH327699:LCJ327699 LMD327699:LMF327699 LVZ327699:LWB327699 MFV327699:MFX327699 MPR327699:MPT327699 MZN327699:MZP327699 NJJ327699:NJL327699 NTF327699:NTH327699 ODB327699:ODD327699 OMX327699:OMZ327699 OWT327699:OWV327699 PGP327699:PGR327699 PQL327699:PQN327699 QAH327699:QAJ327699 QKD327699:QKF327699 QTZ327699:QUB327699 RDV327699:RDX327699 RNR327699:RNT327699 RXN327699:RXP327699 SHJ327699:SHL327699 SRF327699:SRH327699 TBB327699:TBD327699 TKX327699:TKZ327699 TUT327699:TUV327699 UEP327699:UER327699 UOL327699:UON327699 UYH327699:UYJ327699 VID327699:VIF327699 VRZ327699:VSB327699 WBV327699:WBX327699 WLR327699:WLT327699 WVN327699:WVP327699 F393235:H393235 JB393235:JD393235 SX393235:SZ393235 ACT393235:ACV393235 AMP393235:AMR393235 AWL393235:AWN393235 BGH393235:BGJ393235 BQD393235:BQF393235 BZZ393235:CAB393235 CJV393235:CJX393235 CTR393235:CTT393235 DDN393235:DDP393235 DNJ393235:DNL393235 DXF393235:DXH393235 EHB393235:EHD393235 EQX393235:EQZ393235 FAT393235:FAV393235 FKP393235:FKR393235 FUL393235:FUN393235 GEH393235:GEJ393235 GOD393235:GOF393235 GXZ393235:GYB393235 HHV393235:HHX393235 HRR393235:HRT393235 IBN393235:IBP393235 ILJ393235:ILL393235 IVF393235:IVH393235 JFB393235:JFD393235 JOX393235:JOZ393235 JYT393235:JYV393235 KIP393235:KIR393235 KSL393235:KSN393235 LCH393235:LCJ393235 LMD393235:LMF393235 LVZ393235:LWB393235 MFV393235:MFX393235 MPR393235:MPT393235 MZN393235:MZP393235 NJJ393235:NJL393235 NTF393235:NTH393235 ODB393235:ODD393235 OMX393235:OMZ393235 OWT393235:OWV393235 PGP393235:PGR393235 PQL393235:PQN393235 QAH393235:QAJ393235 QKD393235:QKF393235 QTZ393235:QUB393235 RDV393235:RDX393235 RNR393235:RNT393235 RXN393235:RXP393235 SHJ393235:SHL393235 SRF393235:SRH393235 TBB393235:TBD393235 TKX393235:TKZ393235 TUT393235:TUV393235 UEP393235:UER393235 UOL393235:UON393235 UYH393235:UYJ393235 VID393235:VIF393235 VRZ393235:VSB393235 WBV393235:WBX393235 WLR393235:WLT393235 WVN393235:WVP393235 F458771:H458771 JB458771:JD458771 SX458771:SZ458771 ACT458771:ACV458771 AMP458771:AMR458771 AWL458771:AWN458771 BGH458771:BGJ458771 BQD458771:BQF458771 BZZ458771:CAB458771 CJV458771:CJX458771 CTR458771:CTT458771 DDN458771:DDP458771 DNJ458771:DNL458771 DXF458771:DXH458771 EHB458771:EHD458771 EQX458771:EQZ458771 FAT458771:FAV458771 FKP458771:FKR458771 FUL458771:FUN458771 GEH458771:GEJ458771 GOD458771:GOF458771 GXZ458771:GYB458771 HHV458771:HHX458771 HRR458771:HRT458771 IBN458771:IBP458771 ILJ458771:ILL458771 IVF458771:IVH458771 JFB458771:JFD458771 JOX458771:JOZ458771 JYT458771:JYV458771 KIP458771:KIR458771 KSL458771:KSN458771 LCH458771:LCJ458771 LMD458771:LMF458771 LVZ458771:LWB458771 MFV458771:MFX458771 MPR458771:MPT458771 MZN458771:MZP458771 NJJ458771:NJL458771 NTF458771:NTH458771 ODB458771:ODD458771 OMX458771:OMZ458771 OWT458771:OWV458771 PGP458771:PGR458771 PQL458771:PQN458771 QAH458771:QAJ458771 QKD458771:QKF458771 QTZ458771:QUB458771 RDV458771:RDX458771 RNR458771:RNT458771 RXN458771:RXP458771 SHJ458771:SHL458771 SRF458771:SRH458771 TBB458771:TBD458771 TKX458771:TKZ458771 TUT458771:TUV458771 UEP458771:UER458771 UOL458771:UON458771 UYH458771:UYJ458771 VID458771:VIF458771 VRZ458771:VSB458771 WBV458771:WBX458771 WLR458771:WLT458771 WVN458771:WVP458771 F524307:H524307 JB524307:JD524307 SX524307:SZ524307 ACT524307:ACV524307 AMP524307:AMR524307 AWL524307:AWN524307 BGH524307:BGJ524307 BQD524307:BQF524307 BZZ524307:CAB524307 CJV524307:CJX524307 CTR524307:CTT524307 DDN524307:DDP524307 DNJ524307:DNL524307 DXF524307:DXH524307 EHB524307:EHD524307 EQX524307:EQZ524307 FAT524307:FAV524307 FKP524307:FKR524307 FUL524307:FUN524307 GEH524307:GEJ524307 GOD524307:GOF524307 GXZ524307:GYB524307 HHV524307:HHX524307 HRR524307:HRT524307 IBN524307:IBP524307 ILJ524307:ILL524307 IVF524307:IVH524307 JFB524307:JFD524307 JOX524307:JOZ524307 JYT524307:JYV524307 KIP524307:KIR524307 KSL524307:KSN524307 LCH524307:LCJ524307 LMD524307:LMF524307 LVZ524307:LWB524307 MFV524307:MFX524307 MPR524307:MPT524307 MZN524307:MZP524307 NJJ524307:NJL524307 NTF524307:NTH524307 ODB524307:ODD524307 OMX524307:OMZ524307 OWT524307:OWV524307 PGP524307:PGR524307 PQL524307:PQN524307 QAH524307:QAJ524307 QKD524307:QKF524307 QTZ524307:QUB524307 RDV524307:RDX524307 RNR524307:RNT524307 RXN524307:RXP524307 SHJ524307:SHL524307 SRF524307:SRH524307 TBB524307:TBD524307 TKX524307:TKZ524307 TUT524307:TUV524307 UEP524307:UER524307 UOL524307:UON524307 UYH524307:UYJ524307 VID524307:VIF524307 VRZ524307:VSB524307 WBV524307:WBX524307 WLR524307:WLT524307 WVN524307:WVP524307 F589843:H589843 JB589843:JD589843 SX589843:SZ589843 ACT589843:ACV589843 AMP589843:AMR589843 AWL589843:AWN589843 BGH589843:BGJ589843 BQD589843:BQF589843 BZZ589843:CAB589843 CJV589843:CJX589843 CTR589843:CTT589843 DDN589843:DDP589843 DNJ589843:DNL589843 DXF589843:DXH589843 EHB589843:EHD589843 EQX589843:EQZ589843 FAT589843:FAV589843 FKP589843:FKR589843 FUL589843:FUN589843 GEH589843:GEJ589843 GOD589843:GOF589843 GXZ589843:GYB589843 HHV589843:HHX589843 HRR589843:HRT589843 IBN589843:IBP589843 ILJ589843:ILL589843 IVF589843:IVH589843 JFB589843:JFD589843 JOX589843:JOZ589843 JYT589843:JYV589843 KIP589843:KIR589843 KSL589843:KSN589843 LCH589843:LCJ589843 LMD589843:LMF589843 LVZ589843:LWB589843 MFV589843:MFX589843 MPR589843:MPT589843 MZN589843:MZP589843 NJJ589843:NJL589843 NTF589843:NTH589843 ODB589843:ODD589843 OMX589843:OMZ589843 OWT589843:OWV589843 PGP589843:PGR589843 PQL589843:PQN589843 QAH589843:QAJ589843 QKD589843:QKF589843 QTZ589843:QUB589843 RDV589843:RDX589843 RNR589843:RNT589843 RXN589843:RXP589843 SHJ589843:SHL589843 SRF589843:SRH589843 TBB589843:TBD589843 TKX589843:TKZ589843 TUT589843:TUV589843 UEP589843:UER589843 UOL589843:UON589843 UYH589843:UYJ589843 VID589843:VIF589843 VRZ589843:VSB589843 WBV589843:WBX589843 WLR589843:WLT589843 WVN589843:WVP589843 F655379:H655379 JB655379:JD655379 SX655379:SZ655379 ACT655379:ACV655379 AMP655379:AMR655379 AWL655379:AWN655379 BGH655379:BGJ655379 BQD655379:BQF655379 BZZ655379:CAB655379 CJV655379:CJX655379 CTR655379:CTT655379 DDN655379:DDP655379 DNJ655379:DNL655379 DXF655379:DXH655379 EHB655379:EHD655379 EQX655379:EQZ655379 FAT655379:FAV655379 FKP655379:FKR655379 FUL655379:FUN655379 GEH655379:GEJ655379 GOD655379:GOF655379 GXZ655379:GYB655379 HHV655379:HHX655379 HRR655379:HRT655379 IBN655379:IBP655379 ILJ655379:ILL655379 IVF655379:IVH655379 JFB655379:JFD655379 JOX655379:JOZ655379 JYT655379:JYV655379 KIP655379:KIR655379 KSL655379:KSN655379 LCH655379:LCJ655379 LMD655379:LMF655379 LVZ655379:LWB655379 MFV655379:MFX655379 MPR655379:MPT655379 MZN655379:MZP655379 NJJ655379:NJL655379 NTF655379:NTH655379 ODB655379:ODD655379 OMX655379:OMZ655379 OWT655379:OWV655379 PGP655379:PGR655379 PQL655379:PQN655379 QAH655379:QAJ655379 QKD655379:QKF655379 QTZ655379:QUB655379 RDV655379:RDX655379 RNR655379:RNT655379 RXN655379:RXP655379 SHJ655379:SHL655379 SRF655379:SRH655379 TBB655379:TBD655379 TKX655379:TKZ655379 TUT655379:TUV655379 UEP655379:UER655379 UOL655379:UON655379 UYH655379:UYJ655379 VID655379:VIF655379 VRZ655379:VSB655379 WBV655379:WBX655379 WLR655379:WLT655379 WVN655379:WVP655379 F720915:H720915 JB720915:JD720915 SX720915:SZ720915 ACT720915:ACV720915 AMP720915:AMR720915 AWL720915:AWN720915 BGH720915:BGJ720915 BQD720915:BQF720915 BZZ720915:CAB720915 CJV720915:CJX720915 CTR720915:CTT720915 DDN720915:DDP720915 DNJ720915:DNL720915 DXF720915:DXH720915 EHB720915:EHD720915 EQX720915:EQZ720915 FAT720915:FAV720915 FKP720915:FKR720915 FUL720915:FUN720915 GEH720915:GEJ720915 GOD720915:GOF720915 GXZ720915:GYB720915 HHV720915:HHX720915 HRR720915:HRT720915 IBN720915:IBP720915 ILJ720915:ILL720915 IVF720915:IVH720915 JFB720915:JFD720915 JOX720915:JOZ720915 JYT720915:JYV720915 KIP720915:KIR720915 KSL720915:KSN720915 LCH720915:LCJ720915 LMD720915:LMF720915 LVZ720915:LWB720915 MFV720915:MFX720915 MPR720915:MPT720915 MZN720915:MZP720915 NJJ720915:NJL720915 NTF720915:NTH720915 ODB720915:ODD720915 OMX720915:OMZ720915 OWT720915:OWV720915 PGP720915:PGR720915 PQL720915:PQN720915 QAH720915:QAJ720915 QKD720915:QKF720915 QTZ720915:QUB720915 RDV720915:RDX720915 RNR720915:RNT720915 RXN720915:RXP720915 SHJ720915:SHL720915 SRF720915:SRH720915 TBB720915:TBD720915 TKX720915:TKZ720915 TUT720915:TUV720915 UEP720915:UER720915 UOL720915:UON720915 UYH720915:UYJ720915 VID720915:VIF720915 VRZ720915:VSB720915 WBV720915:WBX720915 WLR720915:WLT720915 WVN720915:WVP720915 F786451:H786451 JB786451:JD786451 SX786451:SZ786451 ACT786451:ACV786451 AMP786451:AMR786451 AWL786451:AWN786451 BGH786451:BGJ786451 BQD786451:BQF786451 BZZ786451:CAB786451 CJV786451:CJX786451 CTR786451:CTT786451 DDN786451:DDP786451 DNJ786451:DNL786451 DXF786451:DXH786451 EHB786451:EHD786451 EQX786451:EQZ786451 FAT786451:FAV786451 FKP786451:FKR786451 FUL786451:FUN786451 GEH786451:GEJ786451 GOD786451:GOF786451 GXZ786451:GYB786451 HHV786451:HHX786451 HRR786451:HRT786451 IBN786451:IBP786451 ILJ786451:ILL786451 IVF786451:IVH786451 JFB786451:JFD786451 JOX786451:JOZ786451 JYT786451:JYV786451 KIP786451:KIR786451 KSL786451:KSN786451 LCH786451:LCJ786451 LMD786451:LMF786451 LVZ786451:LWB786451 MFV786451:MFX786451 MPR786451:MPT786451 MZN786451:MZP786451 NJJ786451:NJL786451 NTF786451:NTH786451 ODB786451:ODD786451 OMX786451:OMZ786451 OWT786451:OWV786451 PGP786451:PGR786451 PQL786451:PQN786451 QAH786451:QAJ786451 QKD786451:QKF786451 QTZ786451:QUB786451 RDV786451:RDX786451 RNR786451:RNT786451 RXN786451:RXP786451 SHJ786451:SHL786451 SRF786451:SRH786451 TBB786451:TBD786451 TKX786451:TKZ786451 TUT786451:TUV786451 UEP786451:UER786451 UOL786451:UON786451 UYH786451:UYJ786451 VID786451:VIF786451 VRZ786451:VSB786451 WBV786451:WBX786451 WLR786451:WLT786451 WVN786451:WVP786451 F851987:H851987 JB851987:JD851987 SX851987:SZ851987 ACT851987:ACV851987 AMP851987:AMR851987 AWL851987:AWN851987 BGH851987:BGJ851987 BQD851987:BQF851987 BZZ851987:CAB851987 CJV851987:CJX851987 CTR851987:CTT851987 DDN851987:DDP851987 DNJ851987:DNL851987 DXF851987:DXH851987 EHB851987:EHD851987 EQX851987:EQZ851987 FAT851987:FAV851987 FKP851987:FKR851987 FUL851987:FUN851987 GEH851987:GEJ851987 GOD851987:GOF851987 GXZ851987:GYB851987 HHV851987:HHX851987 HRR851987:HRT851987 IBN851987:IBP851987 ILJ851987:ILL851987 IVF851987:IVH851987 JFB851987:JFD851987 JOX851987:JOZ851987 JYT851987:JYV851987 KIP851987:KIR851987 KSL851987:KSN851987 LCH851987:LCJ851987 LMD851987:LMF851987 LVZ851987:LWB851987 MFV851987:MFX851987 MPR851987:MPT851987 MZN851987:MZP851987 NJJ851987:NJL851987 NTF851987:NTH851987 ODB851987:ODD851987 OMX851987:OMZ851987 OWT851987:OWV851987 PGP851987:PGR851987 PQL851987:PQN851987 QAH851987:QAJ851987 QKD851987:QKF851987 QTZ851987:QUB851987 RDV851987:RDX851987 RNR851987:RNT851987 RXN851987:RXP851987 SHJ851987:SHL851987 SRF851987:SRH851987 TBB851987:TBD851987 TKX851987:TKZ851987 TUT851987:TUV851987 UEP851987:UER851987 UOL851987:UON851987 UYH851987:UYJ851987 VID851987:VIF851987 VRZ851987:VSB851987 WBV851987:WBX851987 WLR851987:WLT851987 WVN851987:WVP851987 F917523:H917523 JB917523:JD917523 SX917523:SZ917523 ACT917523:ACV917523 AMP917523:AMR917523 AWL917523:AWN917523 BGH917523:BGJ917523 BQD917523:BQF917523 BZZ917523:CAB917523 CJV917523:CJX917523 CTR917523:CTT917523 DDN917523:DDP917523 DNJ917523:DNL917523 DXF917523:DXH917523 EHB917523:EHD917523 EQX917523:EQZ917523 FAT917523:FAV917523 FKP917523:FKR917523 FUL917523:FUN917523 GEH917523:GEJ917523 GOD917523:GOF917523 GXZ917523:GYB917523 HHV917523:HHX917523 HRR917523:HRT917523 IBN917523:IBP917523 ILJ917523:ILL917523 IVF917523:IVH917523 JFB917523:JFD917523 JOX917523:JOZ917523 JYT917523:JYV917523 KIP917523:KIR917523 KSL917523:KSN917523 LCH917523:LCJ917523 LMD917523:LMF917523 LVZ917523:LWB917523 MFV917523:MFX917523 MPR917523:MPT917523 MZN917523:MZP917523 NJJ917523:NJL917523 NTF917523:NTH917523 ODB917523:ODD917523 OMX917523:OMZ917523 OWT917523:OWV917523 PGP917523:PGR917523 PQL917523:PQN917523 QAH917523:QAJ917523 QKD917523:QKF917523 QTZ917523:QUB917523 RDV917523:RDX917523 RNR917523:RNT917523 RXN917523:RXP917523 SHJ917523:SHL917523 SRF917523:SRH917523 TBB917523:TBD917523 TKX917523:TKZ917523 TUT917523:TUV917523 UEP917523:UER917523 UOL917523:UON917523 UYH917523:UYJ917523 VID917523:VIF917523 VRZ917523:VSB917523 WBV917523:WBX917523 WLR917523:WLT917523 WVN917523:WVP917523 F983059:H983059 JB983059:JD983059 SX983059:SZ983059 ACT983059:ACV983059 AMP983059:AMR983059 AWL983059:AWN983059 BGH983059:BGJ983059 BQD983059:BQF983059 BZZ983059:CAB983059 CJV983059:CJX983059 CTR983059:CTT983059 DDN983059:DDP983059 DNJ983059:DNL983059 DXF983059:DXH983059 EHB983059:EHD983059 EQX983059:EQZ983059 FAT983059:FAV983059 FKP983059:FKR983059 FUL983059:FUN983059 GEH983059:GEJ983059 GOD983059:GOF983059 GXZ983059:GYB983059 HHV983059:HHX983059 HRR983059:HRT983059 IBN983059:IBP983059 ILJ983059:ILL983059 IVF983059:IVH983059 JFB983059:JFD983059 JOX983059:JOZ983059 JYT983059:JYV983059 KIP983059:KIR983059 KSL983059:KSN983059 LCH983059:LCJ983059 LMD983059:LMF983059 LVZ983059:LWB983059 MFV983059:MFX983059 MPR983059:MPT983059 MZN983059:MZP983059 NJJ983059:NJL983059 NTF983059:NTH983059 ODB983059:ODD983059 OMX983059:OMZ983059 OWT983059:OWV983059 PGP983059:PGR983059 PQL983059:PQN983059 QAH983059:QAJ983059 QKD983059:QKF983059 QTZ983059:QUB983059 RDV983059:RDX983059 RNR983059:RNT983059 RXN983059:RXP983059 SHJ983059:SHL983059 SRF983059:SRH983059 TBB983059:TBD983059 TKX983059:TKZ983059 TUT983059:TUV983059 UEP983059:UER983059 UOL983059:UON983059 UYH983059:UYJ983059 VID983059:VIF983059 VRZ983059:VSB983059 WBV983059:WBX983059 WLR983059:WLT983059 WVN983059:WVP983059" xr:uid="{00000000-0002-0000-0D00-00001C000000}">
      <formula1>COUNTA(C12)=1</formula1>
    </dataValidation>
    <dataValidation type="list" allowBlank="1" showInputMessage="1" showErrorMessage="1" sqref="A46:B53 IW46:IX53 SS46:ST53 ACO46:ACP53 AMK46:AML53 AWG46:AWH53 BGC46:BGD53 BPY46:BPZ53 BZU46:BZV53 CJQ46:CJR53 CTM46:CTN53 DDI46:DDJ53 DNE46:DNF53 DXA46:DXB53 EGW46:EGX53 EQS46:EQT53 FAO46:FAP53 FKK46:FKL53 FUG46:FUH53 GEC46:GED53 GNY46:GNZ53 GXU46:GXV53 HHQ46:HHR53 HRM46:HRN53 IBI46:IBJ53 ILE46:ILF53 IVA46:IVB53 JEW46:JEX53 JOS46:JOT53 JYO46:JYP53 KIK46:KIL53 KSG46:KSH53 LCC46:LCD53 LLY46:LLZ53 LVU46:LVV53 MFQ46:MFR53 MPM46:MPN53 MZI46:MZJ53 NJE46:NJF53 NTA46:NTB53 OCW46:OCX53 OMS46:OMT53 OWO46:OWP53 PGK46:PGL53 PQG46:PQH53 QAC46:QAD53 QJY46:QJZ53 QTU46:QTV53 RDQ46:RDR53 RNM46:RNN53 RXI46:RXJ53 SHE46:SHF53 SRA46:SRB53 TAW46:TAX53 TKS46:TKT53 TUO46:TUP53 UEK46:UEL53 UOG46:UOH53 UYC46:UYD53 VHY46:VHZ53 VRU46:VRV53 WBQ46:WBR53 WLM46:WLN53 WVI46:WVJ53 A65582:B65589 IW65582:IX65589 SS65582:ST65589 ACO65582:ACP65589 AMK65582:AML65589 AWG65582:AWH65589 BGC65582:BGD65589 BPY65582:BPZ65589 BZU65582:BZV65589 CJQ65582:CJR65589 CTM65582:CTN65589 DDI65582:DDJ65589 DNE65582:DNF65589 DXA65582:DXB65589 EGW65582:EGX65589 EQS65582:EQT65589 FAO65582:FAP65589 FKK65582:FKL65589 FUG65582:FUH65589 GEC65582:GED65589 GNY65582:GNZ65589 GXU65582:GXV65589 HHQ65582:HHR65589 HRM65582:HRN65589 IBI65582:IBJ65589 ILE65582:ILF65589 IVA65582:IVB65589 JEW65582:JEX65589 JOS65582:JOT65589 JYO65582:JYP65589 KIK65582:KIL65589 KSG65582:KSH65589 LCC65582:LCD65589 LLY65582:LLZ65589 LVU65582:LVV65589 MFQ65582:MFR65589 MPM65582:MPN65589 MZI65582:MZJ65589 NJE65582:NJF65589 NTA65582:NTB65589 OCW65582:OCX65589 OMS65582:OMT65589 OWO65582:OWP65589 PGK65582:PGL65589 PQG65582:PQH65589 QAC65582:QAD65589 QJY65582:QJZ65589 QTU65582:QTV65589 RDQ65582:RDR65589 RNM65582:RNN65589 RXI65582:RXJ65589 SHE65582:SHF65589 SRA65582:SRB65589 TAW65582:TAX65589 TKS65582:TKT65589 TUO65582:TUP65589 UEK65582:UEL65589 UOG65582:UOH65589 UYC65582:UYD65589 VHY65582:VHZ65589 VRU65582:VRV65589 WBQ65582:WBR65589 WLM65582:WLN65589 WVI65582:WVJ65589 A131118:B131125 IW131118:IX131125 SS131118:ST131125 ACO131118:ACP131125 AMK131118:AML131125 AWG131118:AWH131125 BGC131118:BGD131125 BPY131118:BPZ131125 BZU131118:BZV131125 CJQ131118:CJR131125 CTM131118:CTN131125 DDI131118:DDJ131125 DNE131118:DNF131125 DXA131118:DXB131125 EGW131118:EGX131125 EQS131118:EQT131125 FAO131118:FAP131125 FKK131118:FKL131125 FUG131118:FUH131125 GEC131118:GED131125 GNY131118:GNZ131125 GXU131118:GXV131125 HHQ131118:HHR131125 HRM131118:HRN131125 IBI131118:IBJ131125 ILE131118:ILF131125 IVA131118:IVB131125 JEW131118:JEX131125 JOS131118:JOT131125 JYO131118:JYP131125 KIK131118:KIL131125 KSG131118:KSH131125 LCC131118:LCD131125 LLY131118:LLZ131125 LVU131118:LVV131125 MFQ131118:MFR131125 MPM131118:MPN131125 MZI131118:MZJ131125 NJE131118:NJF131125 NTA131118:NTB131125 OCW131118:OCX131125 OMS131118:OMT131125 OWO131118:OWP131125 PGK131118:PGL131125 PQG131118:PQH131125 QAC131118:QAD131125 QJY131118:QJZ131125 QTU131118:QTV131125 RDQ131118:RDR131125 RNM131118:RNN131125 RXI131118:RXJ131125 SHE131118:SHF131125 SRA131118:SRB131125 TAW131118:TAX131125 TKS131118:TKT131125 TUO131118:TUP131125 UEK131118:UEL131125 UOG131118:UOH131125 UYC131118:UYD131125 VHY131118:VHZ131125 VRU131118:VRV131125 WBQ131118:WBR131125 WLM131118:WLN131125 WVI131118:WVJ131125 A196654:B196661 IW196654:IX196661 SS196654:ST196661 ACO196654:ACP196661 AMK196654:AML196661 AWG196654:AWH196661 BGC196654:BGD196661 BPY196654:BPZ196661 BZU196654:BZV196661 CJQ196654:CJR196661 CTM196654:CTN196661 DDI196654:DDJ196661 DNE196654:DNF196661 DXA196654:DXB196661 EGW196654:EGX196661 EQS196654:EQT196661 FAO196654:FAP196661 FKK196654:FKL196661 FUG196654:FUH196661 GEC196654:GED196661 GNY196654:GNZ196661 GXU196654:GXV196661 HHQ196654:HHR196661 HRM196654:HRN196661 IBI196654:IBJ196661 ILE196654:ILF196661 IVA196654:IVB196661 JEW196654:JEX196661 JOS196654:JOT196661 JYO196654:JYP196661 KIK196654:KIL196661 KSG196654:KSH196661 LCC196654:LCD196661 LLY196654:LLZ196661 LVU196654:LVV196661 MFQ196654:MFR196661 MPM196654:MPN196661 MZI196654:MZJ196661 NJE196654:NJF196661 NTA196654:NTB196661 OCW196654:OCX196661 OMS196654:OMT196661 OWO196654:OWP196661 PGK196654:PGL196661 PQG196654:PQH196661 QAC196654:QAD196661 QJY196654:QJZ196661 QTU196654:QTV196661 RDQ196654:RDR196661 RNM196654:RNN196661 RXI196654:RXJ196661 SHE196654:SHF196661 SRA196654:SRB196661 TAW196654:TAX196661 TKS196654:TKT196661 TUO196654:TUP196661 UEK196654:UEL196661 UOG196654:UOH196661 UYC196654:UYD196661 VHY196654:VHZ196661 VRU196654:VRV196661 WBQ196654:WBR196661 WLM196654:WLN196661 WVI196654:WVJ196661 A262190:B262197 IW262190:IX262197 SS262190:ST262197 ACO262190:ACP262197 AMK262190:AML262197 AWG262190:AWH262197 BGC262190:BGD262197 BPY262190:BPZ262197 BZU262190:BZV262197 CJQ262190:CJR262197 CTM262190:CTN262197 DDI262190:DDJ262197 DNE262190:DNF262197 DXA262190:DXB262197 EGW262190:EGX262197 EQS262190:EQT262197 FAO262190:FAP262197 FKK262190:FKL262197 FUG262190:FUH262197 GEC262190:GED262197 GNY262190:GNZ262197 GXU262190:GXV262197 HHQ262190:HHR262197 HRM262190:HRN262197 IBI262190:IBJ262197 ILE262190:ILF262197 IVA262190:IVB262197 JEW262190:JEX262197 JOS262190:JOT262197 JYO262190:JYP262197 KIK262190:KIL262197 KSG262190:KSH262197 LCC262190:LCD262197 LLY262190:LLZ262197 LVU262190:LVV262197 MFQ262190:MFR262197 MPM262190:MPN262197 MZI262190:MZJ262197 NJE262190:NJF262197 NTA262190:NTB262197 OCW262190:OCX262197 OMS262190:OMT262197 OWO262190:OWP262197 PGK262190:PGL262197 PQG262190:PQH262197 QAC262190:QAD262197 QJY262190:QJZ262197 QTU262190:QTV262197 RDQ262190:RDR262197 RNM262190:RNN262197 RXI262190:RXJ262197 SHE262190:SHF262197 SRA262190:SRB262197 TAW262190:TAX262197 TKS262190:TKT262197 TUO262190:TUP262197 UEK262190:UEL262197 UOG262190:UOH262197 UYC262190:UYD262197 VHY262190:VHZ262197 VRU262190:VRV262197 WBQ262190:WBR262197 WLM262190:WLN262197 WVI262190:WVJ262197 A327726:B327733 IW327726:IX327733 SS327726:ST327733 ACO327726:ACP327733 AMK327726:AML327733 AWG327726:AWH327733 BGC327726:BGD327733 BPY327726:BPZ327733 BZU327726:BZV327733 CJQ327726:CJR327733 CTM327726:CTN327733 DDI327726:DDJ327733 DNE327726:DNF327733 DXA327726:DXB327733 EGW327726:EGX327733 EQS327726:EQT327733 FAO327726:FAP327733 FKK327726:FKL327733 FUG327726:FUH327733 GEC327726:GED327733 GNY327726:GNZ327733 GXU327726:GXV327733 HHQ327726:HHR327733 HRM327726:HRN327733 IBI327726:IBJ327733 ILE327726:ILF327733 IVA327726:IVB327733 JEW327726:JEX327733 JOS327726:JOT327733 JYO327726:JYP327733 KIK327726:KIL327733 KSG327726:KSH327733 LCC327726:LCD327733 LLY327726:LLZ327733 LVU327726:LVV327733 MFQ327726:MFR327733 MPM327726:MPN327733 MZI327726:MZJ327733 NJE327726:NJF327733 NTA327726:NTB327733 OCW327726:OCX327733 OMS327726:OMT327733 OWO327726:OWP327733 PGK327726:PGL327733 PQG327726:PQH327733 QAC327726:QAD327733 QJY327726:QJZ327733 QTU327726:QTV327733 RDQ327726:RDR327733 RNM327726:RNN327733 RXI327726:RXJ327733 SHE327726:SHF327733 SRA327726:SRB327733 TAW327726:TAX327733 TKS327726:TKT327733 TUO327726:TUP327733 UEK327726:UEL327733 UOG327726:UOH327733 UYC327726:UYD327733 VHY327726:VHZ327733 VRU327726:VRV327733 WBQ327726:WBR327733 WLM327726:WLN327733 WVI327726:WVJ327733 A393262:B393269 IW393262:IX393269 SS393262:ST393269 ACO393262:ACP393269 AMK393262:AML393269 AWG393262:AWH393269 BGC393262:BGD393269 BPY393262:BPZ393269 BZU393262:BZV393269 CJQ393262:CJR393269 CTM393262:CTN393269 DDI393262:DDJ393269 DNE393262:DNF393269 DXA393262:DXB393269 EGW393262:EGX393269 EQS393262:EQT393269 FAO393262:FAP393269 FKK393262:FKL393269 FUG393262:FUH393269 GEC393262:GED393269 GNY393262:GNZ393269 GXU393262:GXV393269 HHQ393262:HHR393269 HRM393262:HRN393269 IBI393262:IBJ393269 ILE393262:ILF393269 IVA393262:IVB393269 JEW393262:JEX393269 JOS393262:JOT393269 JYO393262:JYP393269 KIK393262:KIL393269 KSG393262:KSH393269 LCC393262:LCD393269 LLY393262:LLZ393269 LVU393262:LVV393269 MFQ393262:MFR393269 MPM393262:MPN393269 MZI393262:MZJ393269 NJE393262:NJF393269 NTA393262:NTB393269 OCW393262:OCX393269 OMS393262:OMT393269 OWO393262:OWP393269 PGK393262:PGL393269 PQG393262:PQH393269 QAC393262:QAD393269 QJY393262:QJZ393269 QTU393262:QTV393269 RDQ393262:RDR393269 RNM393262:RNN393269 RXI393262:RXJ393269 SHE393262:SHF393269 SRA393262:SRB393269 TAW393262:TAX393269 TKS393262:TKT393269 TUO393262:TUP393269 UEK393262:UEL393269 UOG393262:UOH393269 UYC393262:UYD393269 VHY393262:VHZ393269 VRU393262:VRV393269 WBQ393262:WBR393269 WLM393262:WLN393269 WVI393262:WVJ393269 A458798:B458805 IW458798:IX458805 SS458798:ST458805 ACO458798:ACP458805 AMK458798:AML458805 AWG458798:AWH458805 BGC458798:BGD458805 BPY458798:BPZ458805 BZU458798:BZV458805 CJQ458798:CJR458805 CTM458798:CTN458805 DDI458798:DDJ458805 DNE458798:DNF458805 DXA458798:DXB458805 EGW458798:EGX458805 EQS458798:EQT458805 FAO458798:FAP458805 FKK458798:FKL458805 FUG458798:FUH458805 GEC458798:GED458805 GNY458798:GNZ458805 GXU458798:GXV458805 HHQ458798:HHR458805 HRM458798:HRN458805 IBI458798:IBJ458805 ILE458798:ILF458805 IVA458798:IVB458805 JEW458798:JEX458805 JOS458798:JOT458805 JYO458798:JYP458805 KIK458798:KIL458805 KSG458798:KSH458805 LCC458798:LCD458805 LLY458798:LLZ458805 LVU458798:LVV458805 MFQ458798:MFR458805 MPM458798:MPN458805 MZI458798:MZJ458805 NJE458798:NJF458805 NTA458798:NTB458805 OCW458798:OCX458805 OMS458798:OMT458805 OWO458798:OWP458805 PGK458798:PGL458805 PQG458798:PQH458805 QAC458798:QAD458805 QJY458798:QJZ458805 QTU458798:QTV458805 RDQ458798:RDR458805 RNM458798:RNN458805 RXI458798:RXJ458805 SHE458798:SHF458805 SRA458798:SRB458805 TAW458798:TAX458805 TKS458798:TKT458805 TUO458798:TUP458805 UEK458798:UEL458805 UOG458798:UOH458805 UYC458798:UYD458805 VHY458798:VHZ458805 VRU458798:VRV458805 WBQ458798:WBR458805 WLM458798:WLN458805 WVI458798:WVJ458805 A524334:B524341 IW524334:IX524341 SS524334:ST524341 ACO524334:ACP524341 AMK524334:AML524341 AWG524334:AWH524341 BGC524334:BGD524341 BPY524334:BPZ524341 BZU524334:BZV524341 CJQ524334:CJR524341 CTM524334:CTN524341 DDI524334:DDJ524341 DNE524334:DNF524341 DXA524334:DXB524341 EGW524334:EGX524341 EQS524334:EQT524341 FAO524334:FAP524341 FKK524334:FKL524341 FUG524334:FUH524341 GEC524334:GED524341 GNY524334:GNZ524341 GXU524334:GXV524341 HHQ524334:HHR524341 HRM524334:HRN524341 IBI524334:IBJ524341 ILE524334:ILF524341 IVA524334:IVB524341 JEW524334:JEX524341 JOS524334:JOT524341 JYO524334:JYP524341 KIK524334:KIL524341 KSG524334:KSH524341 LCC524334:LCD524341 LLY524334:LLZ524341 LVU524334:LVV524341 MFQ524334:MFR524341 MPM524334:MPN524341 MZI524334:MZJ524341 NJE524334:NJF524341 NTA524334:NTB524341 OCW524334:OCX524341 OMS524334:OMT524341 OWO524334:OWP524341 PGK524334:PGL524341 PQG524334:PQH524341 QAC524334:QAD524341 QJY524334:QJZ524341 QTU524334:QTV524341 RDQ524334:RDR524341 RNM524334:RNN524341 RXI524334:RXJ524341 SHE524334:SHF524341 SRA524334:SRB524341 TAW524334:TAX524341 TKS524334:TKT524341 TUO524334:TUP524341 UEK524334:UEL524341 UOG524334:UOH524341 UYC524334:UYD524341 VHY524334:VHZ524341 VRU524334:VRV524341 WBQ524334:WBR524341 WLM524334:WLN524341 WVI524334:WVJ524341 A589870:B589877 IW589870:IX589877 SS589870:ST589877 ACO589870:ACP589877 AMK589870:AML589877 AWG589870:AWH589877 BGC589870:BGD589877 BPY589870:BPZ589877 BZU589870:BZV589877 CJQ589870:CJR589877 CTM589870:CTN589877 DDI589870:DDJ589877 DNE589870:DNF589877 DXA589870:DXB589877 EGW589870:EGX589877 EQS589870:EQT589877 FAO589870:FAP589877 FKK589870:FKL589877 FUG589870:FUH589877 GEC589870:GED589877 GNY589870:GNZ589877 GXU589870:GXV589877 HHQ589870:HHR589877 HRM589870:HRN589877 IBI589870:IBJ589877 ILE589870:ILF589877 IVA589870:IVB589877 JEW589870:JEX589877 JOS589870:JOT589877 JYO589870:JYP589877 KIK589870:KIL589877 KSG589870:KSH589877 LCC589870:LCD589877 LLY589870:LLZ589877 LVU589870:LVV589877 MFQ589870:MFR589877 MPM589870:MPN589877 MZI589870:MZJ589877 NJE589870:NJF589877 NTA589870:NTB589877 OCW589870:OCX589877 OMS589870:OMT589877 OWO589870:OWP589877 PGK589870:PGL589877 PQG589870:PQH589877 QAC589870:QAD589877 QJY589870:QJZ589877 QTU589870:QTV589877 RDQ589870:RDR589877 RNM589870:RNN589877 RXI589870:RXJ589877 SHE589870:SHF589877 SRA589870:SRB589877 TAW589870:TAX589877 TKS589870:TKT589877 TUO589870:TUP589877 UEK589870:UEL589877 UOG589870:UOH589877 UYC589870:UYD589877 VHY589870:VHZ589877 VRU589870:VRV589877 WBQ589870:WBR589877 WLM589870:WLN589877 WVI589870:WVJ589877 A655406:B655413 IW655406:IX655413 SS655406:ST655413 ACO655406:ACP655413 AMK655406:AML655413 AWG655406:AWH655413 BGC655406:BGD655413 BPY655406:BPZ655413 BZU655406:BZV655413 CJQ655406:CJR655413 CTM655406:CTN655413 DDI655406:DDJ655413 DNE655406:DNF655413 DXA655406:DXB655413 EGW655406:EGX655413 EQS655406:EQT655413 FAO655406:FAP655413 FKK655406:FKL655413 FUG655406:FUH655413 GEC655406:GED655413 GNY655406:GNZ655413 GXU655406:GXV655413 HHQ655406:HHR655413 HRM655406:HRN655413 IBI655406:IBJ655413 ILE655406:ILF655413 IVA655406:IVB655413 JEW655406:JEX655413 JOS655406:JOT655413 JYO655406:JYP655413 KIK655406:KIL655413 KSG655406:KSH655413 LCC655406:LCD655413 LLY655406:LLZ655413 LVU655406:LVV655413 MFQ655406:MFR655413 MPM655406:MPN655413 MZI655406:MZJ655413 NJE655406:NJF655413 NTA655406:NTB655413 OCW655406:OCX655413 OMS655406:OMT655413 OWO655406:OWP655413 PGK655406:PGL655413 PQG655406:PQH655413 QAC655406:QAD655413 QJY655406:QJZ655413 QTU655406:QTV655413 RDQ655406:RDR655413 RNM655406:RNN655413 RXI655406:RXJ655413 SHE655406:SHF655413 SRA655406:SRB655413 TAW655406:TAX655413 TKS655406:TKT655413 TUO655406:TUP655413 UEK655406:UEL655413 UOG655406:UOH655413 UYC655406:UYD655413 VHY655406:VHZ655413 VRU655406:VRV655413 WBQ655406:WBR655413 WLM655406:WLN655413 WVI655406:WVJ655413 A720942:B720949 IW720942:IX720949 SS720942:ST720949 ACO720942:ACP720949 AMK720942:AML720949 AWG720942:AWH720949 BGC720942:BGD720949 BPY720942:BPZ720949 BZU720942:BZV720949 CJQ720942:CJR720949 CTM720942:CTN720949 DDI720942:DDJ720949 DNE720942:DNF720949 DXA720942:DXB720949 EGW720942:EGX720949 EQS720942:EQT720949 FAO720942:FAP720949 FKK720942:FKL720949 FUG720942:FUH720949 GEC720942:GED720949 GNY720942:GNZ720949 GXU720942:GXV720949 HHQ720942:HHR720949 HRM720942:HRN720949 IBI720942:IBJ720949 ILE720942:ILF720949 IVA720942:IVB720949 JEW720942:JEX720949 JOS720942:JOT720949 JYO720942:JYP720949 KIK720942:KIL720949 KSG720942:KSH720949 LCC720942:LCD720949 LLY720942:LLZ720949 LVU720942:LVV720949 MFQ720942:MFR720949 MPM720942:MPN720949 MZI720942:MZJ720949 NJE720942:NJF720949 NTA720942:NTB720949 OCW720942:OCX720949 OMS720942:OMT720949 OWO720942:OWP720949 PGK720942:PGL720949 PQG720942:PQH720949 QAC720942:QAD720949 QJY720942:QJZ720949 QTU720942:QTV720949 RDQ720942:RDR720949 RNM720942:RNN720949 RXI720942:RXJ720949 SHE720942:SHF720949 SRA720942:SRB720949 TAW720942:TAX720949 TKS720942:TKT720949 TUO720942:TUP720949 UEK720942:UEL720949 UOG720942:UOH720949 UYC720942:UYD720949 VHY720942:VHZ720949 VRU720942:VRV720949 WBQ720942:WBR720949 WLM720942:WLN720949 WVI720942:WVJ720949 A786478:B786485 IW786478:IX786485 SS786478:ST786485 ACO786478:ACP786485 AMK786478:AML786485 AWG786478:AWH786485 BGC786478:BGD786485 BPY786478:BPZ786485 BZU786478:BZV786485 CJQ786478:CJR786485 CTM786478:CTN786485 DDI786478:DDJ786485 DNE786478:DNF786485 DXA786478:DXB786485 EGW786478:EGX786485 EQS786478:EQT786485 FAO786478:FAP786485 FKK786478:FKL786485 FUG786478:FUH786485 GEC786478:GED786485 GNY786478:GNZ786485 GXU786478:GXV786485 HHQ786478:HHR786485 HRM786478:HRN786485 IBI786478:IBJ786485 ILE786478:ILF786485 IVA786478:IVB786485 JEW786478:JEX786485 JOS786478:JOT786485 JYO786478:JYP786485 KIK786478:KIL786485 KSG786478:KSH786485 LCC786478:LCD786485 LLY786478:LLZ786485 LVU786478:LVV786485 MFQ786478:MFR786485 MPM786478:MPN786485 MZI786478:MZJ786485 NJE786478:NJF786485 NTA786478:NTB786485 OCW786478:OCX786485 OMS786478:OMT786485 OWO786478:OWP786485 PGK786478:PGL786485 PQG786478:PQH786485 QAC786478:QAD786485 QJY786478:QJZ786485 QTU786478:QTV786485 RDQ786478:RDR786485 RNM786478:RNN786485 RXI786478:RXJ786485 SHE786478:SHF786485 SRA786478:SRB786485 TAW786478:TAX786485 TKS786478:TKT786485 TUO786478:TUP786485 UEK786478:UEL786485 UOG786478:UOH786485 UYC786478:UYD786485 VHY786478:VHZ786485 VRU786478:VRV786485 WBQ786478:WBR786485 WLM786478:WLN786485 WVI786478:WVJ786485 A852014:B852021 IW852014:IX852021 SS852014:ST852021 ACO852014:ACP852021 AMK852014:AML852021 AWG852014:AWH852021 BGC852014:BGD852021 BPY852014:BPZ852021 BZU852014:BZV852021 CJQ852014:CJR852021 CTM852014:CTN852021 DDI852014:DDJ852021 DNE852014:DNF852021 DXA852014:DXB852021 EGW852014:EGX852021 EQS852014:EQT852021 FAO852014:FAP852021 FKK852014:FKL852021 FUG852014:FUH852021 GEC852014:GED852021 GNY852014:GNZ852021 GXU852014:GXV852021 HHQ852014:HHR852021 HRM852014:HRN852021 IBI852014:IBJ852021 ILE852014:ILF852021 IVA852014:IVB852021 JEW852014:JEX852021 JOS852014:JOT852021 JYO852014:JYP852021 KIK852014:KIL852021 KSG852014:KSH852021 LCC852014:LCD852021 LLY852014:LLZ852021 LVU852014:LVV852021 MFQ852014:MFR852021 MPM852014:MPN852021 MZI852014:MZJ852021 NJE852014:NJF852021 NTA852014:NTB852021 OCW852014:OCX852021 OMS852014:OMT852021 OWO852014:OWP852021 PGK852014:PGL852021 PQG852014:PQH852021 QAC852014:QAD852021 QJY852014:QJZ852021 QTU852014:QTV852021 RDQ852014:RDR852021 RNM852014:RNN852021 RXI852014:RXJ852021 SHE852014:SHF852021 SRA852014:SRB852021 TAW852014:TAX852021 TKS852014:TKT852021 TUO852014:TUP852021 UEK852014:UEL852021 UOG852014:UOH852021 UYC852014:UYD852021 VHY852014:VHZ852021 VRU852014:VRV852021 WBQ852014:WBR852021 WLM852014:WLN852021 WVI852014:WVJ852021 A917550:B917557 IW917550:IX917557 SS917550:ST917557 ACO917550:ACP917557 AMK917550:AML917557 AWG917550:AWH917557 BGC917550:BGD917557 BPY917550:BPZ917557 BZU917550:BZV917557 CJQ917550:CJR917557 CTM917550:CTN917557 DDI917550:DDJ917557 DNE917550:DNF917557 DXA917550:DXB917557 EGW917550:EGX917557 EQS917550:EQT917557 FAO917550:FAP917557 FKK917550:FKL917557 FUG917550:FUH917557 GEC917550:GED917557 GNY917550:GNZ917557 GXU917550:GXV917557 HHQ917550:HHR917557 HRM917550:HRN917557 IBI917550:IBJ917557 ILE917550:ILF917557 IVA917550:IVB917557 JEW917550:JEX917557 JOS917550:JOT917557 JYO917550:JYP917557 KIK917550:KIL917557 KSG917550:KSH917557 LCC917550:LCD917557 LLY917550:LLZ917557 LVU917550:LVV917557 MFQ917550:MFR917557 MPM917550:MPN917557 MZI917550:MZJ917557 NJE917550:NJF917557 NTA917550:NTB917557 OCW917550:OCX917557 OMS917550:OMT917557 OWO917550:OWP917557 PGK917550:PGL917557 PQG917550:PQH917557 QAC917550:QAD917557 QJY917550:QJZ917557 QTU917550:QTV917557 RDQ917550:RDR917557 RNM917550:RNN917557 RXI917550:RXJ917557 SHE917550:SHF917557 SRA917550:SRB917557 TAW917550:TAX917557 TKS917550:TKT917557 TUO917550:TUP917557 UEK917550:UEL917557 UOG917550:UOH917557 UYC917550:UYD917557 VHY917550:VHZ917557 VRU917550:VRV917557 WBQ917550:WBR917557 WLM917550:WLN917557 WVI917550:WVJ917557 A983086:B983093 IW983086:IX983093 SS983086:ST983093 ACO983086:ACP983093 AMK983086:AML983093 AWG983086:AWH983093 BGC983086:BGD983093 BPY983086:BPZ983093 BZU983086:BZV983093 CJQ983086:CJR983093 CTM983086:CTN983093 DDI983086:DDJ983093 DNE983086:DNF983093 DXA983086:DXB983093 EGW983086:EGX983093 EQS983086:EQT983093 FAO983086:FAP983093 FKK983086:FKL983093 FUG983086:FUH983093 GEC983086:GED983093 GNY983086:GNZ983093 GXU983086:GXV983093 HHQ983086:HHR983093 HRM983086:HRN983093 IBI983086:IBJ983093 ILE983086:ILF983093 IVA983086:IVB983093 JEW983086:JEX983093 JOS983086:JOT983093 JYO983086:JYP983093 KIK983086:KIL983093 KSG983086:KSH983093 LCC983086:LCD983093 LLY983086:LLZ983093 LVU983086:LVV983093 MFQ983086:MFR983093 MPM983086:MPN983093 MZI983086:MZJ983093 NJE983086:NJF983093 NTA983086:NTB983093 OCW983086:OCX983093 OMS983086:OMT983093 OWO983086:OWP983093 PGK983086:PGL983093 PQG983086:PQH983093 QAC983086:QAD983093 QJY983086:QJZ983093 QTU983086:QTV983093 RDQ983086:RDR983093 RNM983086:RNN983093 RXI983086:RXJ983093 SHE983086:SHF983093 SRA983086:SRB983093 TAW983086:TAX983093 TKS983086:TKT983093 TUO983086:TUP983093 UEK983086:UEL983093 UOG983086:UOH983093 UYC983086:UYD983093 VHY983086:VHZ983093 VRU983086:VRV983093 WBQ983086:WBR983093 WLM983086:WLN983093 WVI983086:WVJ983093" xr:uid="{00000000-0002-0000-0D00-00001D000000}">
      <formula1>INDIRECT($A$16)</formula1>
    </dataValidation>
    <dataValidation allowBlank="1" showInputMessage="1" showErrorMessage="1" promptTitle="Propósito del empleo" prompt="Debe registrar el propósito del empleo que se encuentra relacionado en el manual de funciones del empleo." sqref="I15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I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I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I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I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I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I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I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I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I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I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I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I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I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I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I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xr:uid="{00000000-0002-0000-0D00-00001E000000}"/>
    <dataValidation type="custom" allowBlank="1" showInputMessage="1" showErrorMessage="1" sqref="L19:O19" xr:uid="{00000000-0002-0000-0D00-00001F000000}">
      <formula1>COUNTA(C19:K19)=3</formula1>
    </dataValidation>
  </dataValidations>
  <hyperlinks>
    <hyperlink ref="A94:E95" location="'F1. INF. GENERAL'!A1" display="'F1. INF. GENERAL'!A1" xr:uid="{00000000-0004-0000-0D00-000000000000}"/>
    <hyperlink ref="F94:K95" location="'F4. CALF. COM. COMPORT.'!A1" display="F4. CALF. COM. COMPORT." xr:uid="{00000000-0004-0000-0D00-000001000000}"/>
    <hyperlink ref="L94:O95" location="'F3. EVIDENCIAS'!A1" display="F3. EVIDENCIAS" xr:uid="{00000000-0004-0000-0D00-000002000000}"/>
    <hyperlink ref="Q94:S95" location="'F7. PLAN DE MEJORAMIENTO'!A1" display="F7. PLAN DE MEJORAMIENTO" xr:uid="{00000000-0004-0000-0D00-000003000000}"/>
  </hyperlinks>
  <printOptions horizontalCentered="1"/>
  <pageMargins left="0.39370078740157483" right="0.39370078740157483" top="0.39370078740157483" bottom="0.39370078740157483" header="0.31496062992125984" footer="0.31496062992125984"/>
  <pageSetup scale="40" orientation="portrait" horizontalDpi="4294967294" r:id="rId1"/>
  <rowBreaks count="1" manualBreakCount="1">
    <brk id="72" max="18" man="1"/>
  </rowBreaks>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D00-000020000000}">
          <x14:formula1>
            <xm:f>IF(COUNTA($A$14,$I$14)=2,Hoja4!$C$2:$C$6,"")</xm:f>
          </x14:formula1>
          <xm:sqref>A16:E16</xm:sqref>
        </x14:dataValidation>
        <x14:dataValidation type="list" allowBlank="1" showInputMessage="1" showErrorMessage="1" xr:uid="{00000000-0002-0000-0D00-000021000000}">
          <x14:formula1>
            <xm:f>IF(COUNTA($A$21,$G$21,$N$21,$P$21)=4,Hoja4!$C$2:$C$6,"")</xm:f>
          </x14:formula1>
          <xm:sqref>R21:S21</xm:sqref>
        </x14:dataValidation>
        <x14:dataValidation type="list" allowBlank="1" showInputMessage="1" showErrorMessage="1" xr:uid="{00000000-0002-0000-0D00-000022000000}">
          <x14:formula1>
            <xm:f>Hoja4!$C$15:$C$16</xm:f>
          </x14:formula1>
          <xm:sqref>R23:S23 A75:S75 D92:D93</xm:sqref>
        </x14:dataValidation>
        <x14:dataValidation type="list" allowBlank="1" showInputMessage="1" showErrorMessage="1" xr:uid="{00000000-0002-0000-0D00-000023000000}">
          <x14:formula1>
            <xm:f>IF($F$29="X","",Hoja4!$G$4:$G$5)</xm:f>
          </x14:formula1>
          <xm:sqref>K29:K30</xm:sqref>
        </x14:dataValidation>
        <x14:dataValidation type="list" allowBlank="1" showInputMessage="1" showErrorMessage="1" xr:uid="{00000000-0002-0000-0D00-000024000000}">
          <x14:formula1>
            <xm:f>IF($K$29="X",Hoja4!$B$261:$B$263,"")</xm:f>
          </x14:formula1>
          <xm:sqref>N29:S30</xm:sqref>
        </x14:dataValidation>
        <x14:dataValidation type="list" allowBlank="1" showInputMessage="1" showErrorMessage="1" xr:uid="{00000000-0002-0000-0D00-000025000000}">
          <x14:formula1>
            <xm:f>Hoja4!$B$512:$B$514</xm:f>
          </x14:formula1>
          <xm:sqref>N34:R34</xm:sqref>
        </x14:dataValidation>
        <x14:dataValidation type="list" allowBlank="1" showInputMessage="1" showErrorMessage="1" xr:uid="{00000000-0002-0000-0D00-000026000000}">
          <x14:formula1>
            <xm:f>Hoja4!$A$255:$A$258</xm:f>
          </x14:formula1>
          <xm:sqref>N46:R46 N48:R48 N50:R50 N52:R52</xm:sqref>
        </x14:dataValidation>
        <x14:dataValidation type="list" allowBlank="1" showInputMessage="1" showErrorMessage="1" xr:uid="{00000000-0002-0000-0D00-000027000000}">
          <x14:formula1>
            <xm:f>Hoja4!$N$1:$N$102</xm:f>
          </x14:formula1>
          <xm:sqref>N37:R39</xm:sqref>
        </x14:dataValidation>
        <x14:dataValidation type="list" allowBlank="1" showInputMessage="1" showErrorMessage="1" xr:uid="{00000000-0002-0000-0D00-000028000000}">
          <x14:formula1>
            <xm:f>IF($A$75="SI",Hoja4!$D$3:$D$5,"")</xm:f>
          </x14:formula1>
          <xm:sqref>D77:F78 M77:P78</xm:sqref>
        </x14:dataValidation>
        <x14:dataValidation type="list" allowBlank="1" showInputMessage="1" showErrorMessage="1" xr:uid="{00000000-0002-0000-0D00-000029000000}">
          <x14:formula1>
            <xm:f>IF($K$29="X","",Hoja4!$G$4:$G$5)</xm:f>
          </x14:formula1>
          <xm:sqref>F29:F30</xm:sqref>
        </x14:dataValidation>
        <x14:dataValidation type="list" allowBlank="1" showInputMessage="1" showErrorMessage="1" xr:uid="{00000000-0002-0000-0D00-00002A000000}">
          <x14:formula1>
            <xm:f>Hoja4!$E$3:$E$14</xm:f>
          </x14:formula1>
          <xm:sqref>F9 K9 R9</xm:sqref>
        </x14:dataValidation>
        <x14:dataValidation type="list" allowBlank="1" showInputMessage="1" showErrorMessage="1" promptTitle="Dias" xr:uid="{00000000-0002-0000-0D00-00002B000000}">
          <x14:formula1>
            <xm:f>Hoja4!$H$3:$H$33</xm:f>
          </x14:formula1>
          <xm:sqref>E9 J9 Q9</xm:sqref>
        </x14:dataValidation>
        <x14:dataValidation type="list" allowBlank="1" showInputMessage="1" showErrorMessage="1" xr:uid="{00000000-0002-0000-0D00-00002C000000}">
          <x14:formula1>
            <xm:f>Hoja4!$J$4:$J$36</xm:f>
          </x14:formula1>
          <xm:sqref>G9 L9 S9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2"/>
  </sheetPr>
  <dimension ref="A1:XAV725"/>
  <sheetViews>
    <sheetView showGridLines="0" topLeftCell="A2" zoomScale="80" zoomScaleNormal="80" zoomScaleSheetLayoutView="55" workbookViewId="0">
      <selection activeCell="A11" sqref="A11:S11"/>
    </sheetView>
  </sheetViews>
  <sheetFormatPr baseColWidth="10" defaultColWidth="0" defaultRowHeight="14.5" zeroHeight="1" x14ac:dyDescent="0.35"/>
  <cols>
    <col min="1" max="1" width="12.54296875" customWidth="1"/>
    <col min="2" max="2" width="14" customWidth="1"/>
    <col min="3" max="4" width="11.453125" customWidth="1"/>
    <col min="5" max="5" width="12.54296875" customWidth="1"/>
    <col min="6" max="6" width="11.453125" customWidth="1"/>
    <col min="7" max="7" width="13.54296875" customWidth="1"/>
    <col min="8" max="8" width="12.453125" customWidth="1"/>
    <col min="9" max="9" width="13.453125" customWidth="1"/>
    <col min="10" max="11" width="16" customWidth="1"/>
    <col min="12" max="13" width="14.54296875" customWidth="1"/>
    <col min="14" max="14" width="12" customWidth="1"/>
    <col min="15" max="15" width="12.54296875" bestFit="1" customWidth="1"/>
    <col min="16" max="17" width="14.54296875" customWidth="1"/>
    <col min="18" max="18" width="11.453125" customWidth="1"/>
    <col min="19" max="19" width="13" customWidth="1"/>
    <col min="20" max="20" width="0.26953125" customWidth="1"/>
    <col min="21" max="72" width="11.453125" hidden="1" customWidth="1"/>
    <col min="16273" max="16384" width="11.453125" hidden="1"/>
  </cols>
  <sheetData>
    <row r="1" spans="1:72" ht="15" hidden="1" thickBot="1" x14ac:dyDescent="0.4"/>
    <row r="2" spans="1:72" ht="25.5" customHeight="1" x14ac:dyDescent="0.35">
      <c r="A2" s="291"/>
      <c r="B2" s="292"/>
      <c r="C2" s="292"/>
      <c r="D2" s="292"/>
      <c r="E2" s="295" t="s">
        <v>51</v>
      </c>
      <c r="F2" s="296"/>
      <c r="G2" s="296"/>
      <c r="H2" s="296"/>
      <c r="I2" s="296"/>
      <c r="J2" s="296"/>
      <c r="K2" s="296"/>
      <c r="L2" s="296"/>
      <c r="M2" s="296"/>
      <c r="N2" s="296"/>
      <c r="O2" s="296"/>
      <c r="P2" s="298"/>
      <c r="Q2" s="299"/>
      <c r="R2" s="299"/>
      <c r="S2" s="300"/>
    </row>
    <row r="3" spans="1:72" ht="15" customHeight="1" x14ac:dyDescent="0.35">
      <c r="A3" s="293"/>
      <c r="B3" s="294"/>
      <c r="C3" s="294"/>
      <c r="D3" s="294"/>
      <c r="E3" s="297"/>
      <c r="F3" s="297"/>
      <c r="G3" s="297"/>
      <c r="H3" s="297"/>
      <c r="I3" s="297"/>
      <c r="J3" s="297"/>
      <c r="K3" s="297"/>
      <c r="L3" s="297"/>
      <c r="M3" s="297"/>
      <c r="N3" s="297"/>
      <c r="O3" s="297"/>
      <c r="P3" s="301"/>
      <c r="Q3" s="301"/>
      <c r="R3" s="301"/>
      <c r="S3" s="302"/>
    </row>
    <row r="4" spans="1:72" ht="15" customHeight="1" x14ac:dyDescent="0.35">
      <c r="A4" s="293"/>
      <c r="B4" s="294"/>
      <c r="C4" s="294"/>
      <c r="D4" s="294"/>
      <c r="E4" s="303" t="s">
        <v>52</v>
      </c>
      <c r="F4" s="303"/>
      <c r="G4" s="303"/>
      <c r="H4" s="303"/>
      <c r="I4" s="303"/>
      <c r="J4" s="303"/>
      <c r="K4" s="303"/>
      <c r="L4" s="303"/>
      <c r="M4" s="303"/>
      <c r="N4" s="303"/>
      <c r="O4" s="303"/>
      <c r="P4" s="301"/>
      <c r="Q4" s="301"/>
      <c r="R4" s="301"/>
      <c r="S4" s="302"/>
    </row>
    <row r="5" spans="1:72" ht="15" customHeight="1" x14ac:dyDescent="0.35">
      <c r="A5" s="293"/>
      <c r="B5" s="294"/>
      <c r="C5" s="294"/>
      <c r="D5" s="294"/>
      <c r="E5" s="303"/>
      <c r="F5" s="303"/>
      <c r="G5" s="303"/>
      <c r="H5" s="303"/>
      <c r="I5" s="303"/>
      <c r="J5" s="303"/>
      <c r="K5" s="303"/>
      <c r="L5" s="303"/>
      <c r="M5" s="303"/>
      <c r="N5" s="303"/>
      <c r="O5" s="303"/>
      <c r="P5" s="301"/>
      <c r="Q5" s="301"/>
      <c r="R5" s="301"/>
      <c r="S5" s="302"/>
    </row>
    <row r="6" spans="1:72" ht="15" customHeight="1" x14ac:dyDescent="0.35">
      <c r="A6" s="293"/>
      <c r="B6" s="294"/>
      <c r="C6" s="294"/>
      <c r="D6" s="294"/>
      <c r="E6" s="304" t="s">
        <v>53</v>
      </c>
      <c r="F6" s="304"/>
      <c r="G6" s="304"/>
      <c r="H6" s="305" t="s">
        <v>54</v>
      </c>
      <c r="I6" s="305"/>
      <c r="J6" s="307" t="s">
        <v>55</v>
      </c>
      <c r="K6" s="307"/>
      <c r="L6" s="305" t="s">
        <v>56</v>
      </c>
      <c r="M6" s="305"/>
      <c r="N6" s="307" t="s">
        <v>57</v>
      </c>
      <c r="O6" s="307"/>
      <c r="P6" s="301"/>
      <c r="Q6" s="301"/>
      <c r="R6" s="301"/>
      <c r="S6" s="302"/>
    </row>
    <row r="7" spans="1:72" ht="15" customHeight="1" x14ac:dyDescent="0.35">
      <c r="A7" s="293"/>
      <c r="B7" s="294"/>
      <c r="C7" s="294"/>
      <c r="D7" s="294"/>
      <c r="E7" s="304"/>
      <c r="F7" s="304"/>
      <c r="G7" s="304"/>
      <c r="H7" s="305" t="s">
        <v>58</v>
      </c>
      <c r="I7" s="305"/>
      <c r="J7" s="306">
        <v>42731</v>
      </c>
      <c r="K7" s="307"/>
      <c r="L7" s="305" t="s">
        <v>59</v>
      </c>
      <c r="M7" s="305"/>
      <c r="N7" s="310" t="s">
        <v>60</v>
      </c>
      <c r="O7" s="310"/>
      <c r="P7" s="301"/>
      <c r="Q7" s="301"/>
      <c r="R7" s="301"/>
      <c r="S7" s="302"/>
    </row>
    <row r="8" spans="1:72" s="22" customFormat="1" ht="15" thickBot="1" x14ac:dyDescent="0.4">
      <c r="A8" s="308"/>
      <c r="B8" s="309"/>
      <c r="C8" s="309"/>
      <c r="D8" s="309"/>
      <c r="E8" s="309"/>
      <c r="F8" s="309"/>
      <c r="G8" s="309"/>
      <c r="H8" s="309"/>
      <c r="I8" s="309"/>
      <c r="J8" s="309"/>
      <c r="K8" s="309"/>
      <c r="L8" s="309"/>
      <c r="M8" s="309"/>
      <c r="N8" s="309"/>
      <c r="O8" s="309"/>
      <c r="P8" s="301"/>
      <c r="Q8" s="301"/>
      <c r="R8" s="301"/>
      <c r="S8" s="302"/>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s="24" customFormat="1" ht="16" thickBot="1" x14ac:dyDescent="0.4">
      <c r="A9" s="322" t="s">
        <v>61</v>
      </c>
      <c r="B9" s="323"/>
      <c r="C9" s="323"/>
      <c r="D9" s="323"/>
      <c r="E9" s="225" t="s">
        <v>62</v>
      </c>
      <c r="F9" s="225" t="s">
        <v>63</v>
      </c>
      <c r="G9" s="225" t="s">
        <v>64</v>
      </c>
      <c r="H9" s="326" t="s">
        <v>65</v>
      </c>
      <c r="I9" s="327"/>
      <c r="J9" s="225" t="s">
        <v>62</v>
      </c>
      <c r="K9" s="225" t="s">
        <v>63</v>
      </c>
      <c r="L9" s="225" t="s">
        <v>64</v>
      </c>
      <c r="M9" s="328" t="s">
        <v>66</v>
      </c>
      <c r="N9" s="329"/>
      <c r="O9" s="329"/>
      <c r="P9" s="330"/>
      <c r="Q9" s="225" t="s">
        <v>62</v>
      </c>
      <c r="R9" s="225" t="s">
        <v>63</v>
      </c>
      <c r="S9" s="67" t="s">
        <v>64</v>
      </c>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row>
    <row r="10" spans="1:72" s="24" customFormat="1" ht="16" thickBot="1" x14ac:dyDescent="0.4">
      <c r="A10" s="324"/>
      <c r="B10" s="325"/>
      <c r="C10" s="325"/>
      <c r="D10" s="325"/>
      <c r="E10" s="154"/>
      <c r="F10" s="154"/>
      <c r="G10" s="154"/>
      <c r="H10" s="326"/>
      <c r="I10" s="327"/>
      <c r="J10" s="154"/>
      <c r="K10" s="154"/>
      <c r="L10" s="154"/>
      <c r="M10" s="331"/>
      <c r="N10" s="332"/>
      <c r="O10" s="332"/>
      <c r="P10" s="333"/>
      <c r="Q10" s="154"/>
      <c r="R10" s="154"/>
      <c r="S10" s="154"/>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row>
    <row r="11" spans="1:72" s="25" customFormat="1" ht="27" customHeight="1" thickBot="1" x14ac:dyDescent="0.4">
      <c r="A11" s="334" t="s">
        <v>67</v>
      </c>
      <c r="B11" s="335"/>
      <c r="C11" s="335"/>
      <c r="D11" s="335"/>
      <c r="E11" s="335"/>
      <c r="F11" s="335"/>
      <c r="G11" s="335"/>
      <c r="H11" s="335"/>
      <c r="I11" s="335"/>
      <c r="J11" s="335"/>
      <c r="K11" s="335"/>
      <c r="L11" s="335"/>
      <c r="M11" s="335"/>
      <c r="N11" s="335"/>
      <c r="O11" s="335"/>
      <c r="P11" s="335"/>
      <c r="Q11" s="335"/>
      <c r="R11" s="335"/>
      <c r="S11" s="336"/>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row>
    <row r="12" spans="1:72" s="2" customFormat="1" ht="15.75" customHeight="1" x14ac:dyDescent="0.35">
      <c r="A12" s="337" t="s">
        <v>68</v>
      </c>
      <c r="B12" s="338"/>
      <c r="C12" s="337" t="s">
        <v>69</v>
      </c>
      <c r="D12" s="339"/>
      <c r="E12" s="338"/>
      <c r="F12" s="337" t="s">
        <v>70</v>
      </c>
      <c r="G12" s="339"/>
      <c r="H12" s="338"/>
      <c r="I12" s="337" t="s">
        <v>71</v>
      </c>
      <c r="J12" s="339"/>
      <c r="K12" s="338"/>
      <c r="L12" s="337" t="s">
        <v>72</v>
      </c>
      <c r="M12" s="339"/>
      <c r="N12" s="339"/>
      <c r="O12" s="338"/>
      <c r="P12" s="337" t="s">
        <v>73</v>
      </c>
      <c r="Q12" s="339"/>
      <c r="R12" s="339"/>
      <c r="S12" s="338"/>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row>
    <row r="13" spans="1:72" s="2" customFormat="1" ht="23.25" customHeight="1" thickBot="1" x14ac:dyDescent="0.4">
      <c r="A13" s="311" t="str">
        <f>'F2. COMP. LAB Y COM COMPOR'!A13:B13</f>
        <v>CEDULA DE CIUDADANIA</v>
      </c>
      <c r="B13" s="312"/>
      <c r="C13" s="313">
        <f>'F2. COMP. LAB Y COM COMPOR'!C13:E13</f>
        <v>0</v>
      </c>
      <c r="D13" s="314"/>
      <c r="E13" s="315"/>
      <c r="F13" s="316">
        <f>'F2. COMP. LAB Y COM COMPOR'!F13:H13</f>
        <v>0</v>
      </c>
      <c r="G13" s="317"/>
      <c r="H13" s="318"/>
      <c r="I13" s="319">
        <f>'F2. COMP. LAB Y COM COMPOR'!I13:K13</f>
        <v>0</v>
      </c>
      <c r="J13" s="320"/>
      <c r="K13" s="321"/>
      <c r="L13" s="319">
        <f>'F2. COMP. LAB Y COM COMPOR'!L13:O13</f>
        <v>0</v>
      </c>
      <c r="M13" s="320"/>
      <c r="N13" s="320"/>
      <c r="O13" s="321"/>
      <c r="P13" s="319">
        <f>'F2. COMP. LAB Y COM COMPOR'!P13:S13</f>
        <v>0</v>
      </c>
      <c r="Q13" s="320"/>
      <c r="R13" s="320"/>
      <c r="S13" s="321"/>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row>
    <row r="14" spans="1:72" s="8" customFormat="1" ht="15.75" customHeight="1" x14ac:dyDescent="0.35">
      <c r="A14" s="337" t="s">
        <v>74</v>
      </c>
      <c r="B14" s="339"/>
      <c r="C14" s="339"/>
      <c r="D14" s="339"/>
      <c r="E14" s="339"/>
      <c r="F14" s="339"/>
      <c r="G14" s="339"/>
      <c r="H14" s="339"/>
      <c r="I14" s="337" t="s">
        <v>75</v>
      </c>
      <c r="J14" s="339"/>
      <c r="K14" s="339"/>
      <c r="L14" s="339"/>
      <c r="M14" s="339"/>
      <c r="N14" s="339"/>
      <c r="O14" s="339"/>
      <c r="P14" s="339"/>
      <c r="Q14" s="339"/>
      <c r="R14" s="339"/>
      <c r="S14" s="338"/>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row>
    <row r="15" spans="1:72" s="4" customFormat="1" ht="15.75" customHeight="1" thickBot="1" x14ac:dyDescent="0.4">
      <c r="A15" s="316">
        <f>'F2. COMP. LAB Y COM COMPOR'!A15:H15</f>
        <v>0</v>
      </c>
      <c r="B15" s="317"/>
      <c r="C15" s="317"/>
      <c r="D15" s="317"/>
      <c r="E15" s="317"/>
      <c r="F15" s="320"/>
      <c r="G15" s="320"/>
      <c r="H15" s="317"/>
      <c r="I15" s="344" t="str">
        <f>'F2. COMP. LAB Y COM COMPOR'!I15:S15</f>
        <v>ddd</v>
      </c>
      <c r="J15" s="345"/>
      <c r="K15" s="345"/>
      <c r="L15" s="345"/>
      <c r="M15" s="345"/>
      <c r="N15" s="345"/>
      <c r="O15" s="345"/>
      <c r="P15" s="345"/>
      <c r="Q15" s="345"/>
      <c r="R15" s="345"/>
      <c r="S15" s="346"/>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row>
    <row r="16" spans="1:72" s="27" customFormat="1" ht="18.75" customHeight="1" thickBot="1" x14ac:dyDescent="0.4">
      <c r="A16" s="337" t="s">
        <v>76</v>
      </c>
      <c r="B16" s="339"/>
      <c r="C16" s="339"/>
      <c r="D16" s="339"/>
      <c r="E16" s="339"/>
      <c r="F16" s="337" t="s">
        <v>77</v>
      </c>
      <c r="G16" s="338"/>
      <c r="H16" s="221" t="s">
        <v>78</v>
      </c>
      <c r="I16" s="347" t="str">
        <f>'F2. COMP. LAB Y COM COMPOR'!I16:S17</f>
        <v>Propósito del empleo:</v>
      </c>
      <c r="J16" s="349">
        <f>'F2. COMP. LAB Y COM COMPOR'!J16:S17</f>
        <v>0</v>
      </c>
      <c r="K16" s="350"/>
      <c r="L16" s="350"/>
      <c r="M16" s="350"/>
      <c r="N16" s="350"/>
      <c r="O16" s="350"/>
      <c r="P16" s="350"/>
      <c r="Q16" s="350"/>
      <c r="R16" s="350"/>
      <c r="S16" s="351"/>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row>
    <row r="17" spans="1:72" s="27" customFormat="1" ht="35.25" customHeight="1" thickBot="1" x14ac:dyDescent="0.4">
      <c r="A17" s="340" t="str">
        <f>'F2. COMP. LAB Y COM COMPOR'!A17:E17</f>
        <v>DIRECTIVO</v>
      </c>
      <c r="B17" s="341"/>
      <c r="C17" s="341"/>
      <c r="D17" s="341"/>
      <c r="E17" s="341"/>
      <c r="F17" s="340">
        <f>'F2. COMP. LAB Y COM COMPOR'!F17:G17</f>
        <v>0</v>
      </c>
      <c r="G17" s="342"/>
      <c r="H17" s="222">
        <f>'F2. COMP. LAB Y COM COMPOR'!H17</f>
        <v>0</v>
      </c>
      <c r="I17" s="348"/>
      <c r="J17" s="340"/>
      <c r="K17" s="341"/>
      <c r="L17" s="341"/>
      <c r="M17" s="341"/>
      <c r="N17" s="341"/>
      <c r="O17" s="341"/>
      <c r="P17" s="341"/>
      <c r="Q17" s="341"/>
      <c r="R17" s="341"/>
      <c r="S17" s="342"/>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row>
    <row r="18" spans="1:72" s="28" customFormat="1" ht="24.75" customHeight="1" thickBot="1" x14ac:dyDescent="0.4">
      <c r="A18" s="334" t="s">
        <v>79</v>
      </c>
      <c r="B18" s="335"/>
      <c r="C18" s="335"/>
      <c r="D18" s="335"/>
      <c r="E18" s="335"/>
      <c r="F18" s="343"/>
      <c r="G18" s="343"/>
      <c r="H18" s="335"/>
      <c r="I18" s="335"/>
      <c r="J18" s="335"/>
      <c r="K18" s="335"/>
      <c r="L18" s="335"/>
      <c r="M18" s="335"/>
      <c r="N18" s="335"/>
      <c r="O18" s="335"/>
      <c r="P18" s="335"/>
      <c r="Q18" s="335"/>
      <c r="R18" s="335"/>
      <c r="S18" s="336"/>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row>
    <row r="19" spans="1:72" s="2" customFormat="1" ht="15.75" customHeight="1" x14ac:dyDescent="0.35">
      <c r="A19" s="337" t="s">
        <v>80</v>
      </c>
      <c r="B19" s="338"/>
      <c r="C19" s="337" t="s">
        <v>69</v>
      </c>
      <c r="D19" s="339"/>
      <c r="E19" s="338"/>
      <c r="F19" s="337" t="s">
        <v>70</v>
      </c>
      <c r="G19" s="339"/>
      <c r="H19" s="338"/>
      <c r="I19" s="337" t="s">
        <v>71</v>
      </c>
      <c r="J19" s="339"/>
      <c r="K19" s="338"/>
      <c r="L19" s="337" t="s">
        <v>72</v>
      </c>
      <c r="M19" s="339"/>
      <c r="N19" s="339"/>
      <c r="O19" s="338"/>
      <c r="P19" s="337" t="s">
        <v>73</v>
      </c>
      <c r="Q19" s="339"/>
      <c r="R19" s="339"/>
      <c r="S19" s="338"/>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row>
    <row r="20" spans="1:72" s="2" customFormat="1" ht="15.75" customHeight="1" thickBot="1" x14ac:dyDescent="0.4">
      <c r="A20" s="316" t="str">
        <f>'F2. COMP. LAB Y COM COMPOR'!A20:B20</f>
        <v>CEDULA DE CIUDADANIA</v>
      </c>
      <c r="B20" s="318"/>
      <c r="C20" s="313">
        <f>'F2. COMP. LAB Y COM COMPOR'!C20:E20</f>
        <v>0</v>
      </c>
      <c r="D20" s="314"/>
      <c r="E20" s="315"/>
      <c r="F20" s="316">
        <f>'F2. COMP. LAB Y COM COMPOR'!F20:H20</f>
        <v>0</v>
      </c>
      <c r="G20" s="317"/>
      <c r="H20" s="318"/>
      <c r="I20" s="319" t="str">
        <f>'F2. COMP. LAB Y COM COMPOR'!I20:K20</f>
        <v xml:space="preserve">  </v>
      </c>
      <c r="J20" s="320"/>
      <c r="K20" s="321"/>
      <c r="L20" s="319">
        <f>'F2. COMP. LAB Y COM COMPOR'!L20:O20</f>
        <v>0</v>
      </c>
      <c r="M20" s="320"/>
      <c r="N20" s="320"/>
      <c r="O20" s="321"/>
      <c r="P20" s="316" t="str">
        <f>'F2. COMP. LAB Y COM COMPOR'!P20:S20</f>
        <v xml:space="preserve">  </v>
      </c>
      <c r="Q20" s="317"/>
      <c r="R20" s="317"/>
      <c r="S20" s="318"/>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row>
    <row r="21" spans="1:72" s="8" customFormat="1" ht="15.75" customHeight="1" x14ac:dyDescent="0.35">
      <c r="A21" s="355" t="s">
        <v>81</v>
      </c>
      <c r="B21" s="356"/>
      <c r="C21" s="320"/>
      <c r="D21" s="320"/>
      <c r="E21" s="320"/>
      <c r="F21" s="320"/>
      <c r="G21" s="319" t="s">
        <v>75</v>
      </c>
      <c r="H21" s="320"/>
      <c r="I21" s="339"/>
      <c r="J21" s="339"/>
      <c r="K21" s="339"/>
      <c r="L21" s="339"/>
      <c r="M21" s="338"/>
      <c r="N21" s="339" t="s">
        <v>77</v>
      </c>
      <c r="O21" s="338"/>
      <c r="P21" s="339" t="s">
        <v>78</v>
      </c>
      <c r="Q21" s="338"/>
      <c r="R21" s="337" t="s">
        <v>76</v>
      </c>
      <c r="S21" s="338"/>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row>
    <row r="22" spans="1:72" s="4" customFormat="1" ht="31.5" customHeight="1" thickBot="1" x14ac:dyDescent="0.4">
      <c r="A22" s="352">
        <f>'F2. COMP. LAB Y COM COMPOR'!A22:F22</f>
        <v>0</v>
      </c>
      <c r="B22" s="353"/>
      <c r="C22" s="353"/>
      <c r="D22" s="353"/>
      <c r="E22" s="353"/>
      <c r="F22" s="353"/>
      <c r="G22" s="316">
        <f>'F2. COMP. LAB Y COM COMPOR'!G22:M22</f>
        <v>0</v>
      </c>
      <c r="H22" s="317"/>
      <c r="I22" s="317"/>
      <c r="J22" s="317"/>
      <c r="K22" s="317"/>
      <c r="L22" s="317"/>
      <c r="M22" s="318"/>
      <c r="N22" s="340">
        <f>'F2. COMP. LAB Y COM COMPOR'!N22:O22</f>
        <v>0</v>
      </c>
      <c r="O22" s="342"/>
      <c r="P22" s="352">
        <f>'F2. COMP. LAB Y COM COMPOR'!P22:Q22</f>
        <v>0</v>
      </c>
      <c r="Q22" s="354"/>
      <c r="R22" s="319">
        <f>'F2. COMP. LAB Y COM COMPOR'!R22:S22</f>
        <v>0</v>
      </c>
      <c r="S22" s="32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row>
    <row r="23" spans="1:72" s="2" customFormat="1" ht="27" customHeight="1" thickBot="1" x14ac:dyDescent="0.4">
      <c r="A23" s="357" t="s">
        <v>82</v>
      </c>
      <c r="B23" s="358"/>
      <c r="C23" s="358"/>
      <c r="D23" s="358"/>
      <c r="E23" s="358"/>
      <c r="F23" s="358"/>
      <c r="G23" s="343"/>
      <c r="H23" s="343"/>
      <c r="I23" s="343"/>
      <c r="J23" s="343"/>
      <c r="K23" s="343"/>
      <c r="L23" s="343"/>
      <c r="M23" s="343"/>
      <c r="N23" s="343"/>
      <c r="O23" s="343"/>
      <c r="P23" s="358"/>
      <c r="Q23" s="358"/>
      <c r="R23" s="358"/>
      <c r="S23" s="359"/>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row>
    <row r="24" spans="1:72" s="2" customFormat="1" ht="15.75" customHeight="1" x14ac:dyDescent="0.35">
      <c r="A24" s="337" t="s">
        <v>80</v>
      </c>
      <c r="B24" s="338"/>
      <c r="C24" s="337" t="s">
        <v>69</v>
      </c>
      <c r="D24" s="339"/>
      <c r="E24" s="338"/>
      <c r="F24" s="337" t="s">
        <v>70</v>
      </c>
      <c r="G24" s="339"/>
      <c r="H24" s="338"/>
      <c r="I24" s="337" t="s">
        <v>71</v>
      </c>
      <c r="J24" s="339"/>
      <c r="K24" s="338"/>
      <c r="L24" s="337" t="s">
        <v>72</v>
      </c>
      <c r="M24" s="339"/>
      <c r="N24" s="339"/>
      <c r="O24" s="338"/>
      <c r="P24" s="337" t="s">
        <v>73</v>
      </c>
      <c r="Q24" s="339"/>
      <c r="R24" s="339"/>
      <c r="S24" s="338"/>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row>
    <row r="25" spans="1:72" s="2" customFormat="1" ht="15.75" customHeight="1" thickBot="1" x14ac:dyDescent="0.4">
      <c r="A25" s="316" t="str">
        <f>'F2. COMP. LAB Y COM COMPOR'!A26:B26</f>
        <v>CEDULA DE CIUDADANIA</v>
      </c>
      <c r="B25" s="318"/>
      <c r="C25" s="313" t="str">
        <f>IF('F2. COMP. LAB Y COM COMPOR'!R24="NO","NO REQUERIDO",'F2. COMP. LAB Y COM COMPOR'!C26:E26)</f>
        <v>NO REQUERIDO</v>
      </c>
      <c r="D25" s="317"/>
      <c r="E25" s="318"/>
      <c r="F25" s="316" t="str">
        <f>IF('F2. COMP. LAB Y COM COMPOR'!R24="NO","NO REQUERIDO",'F2. COMP. LAB Y COM COMPOR'!F26:H26)</f>
        <v>NO REQUERIDO</v>
      </c>
      <c r="G25" s="320"/>
      <c r="H25" s="321"/>
      <c r="I25" s="319" t="str">
        <f>IF('F2. COMP. LAB Y COM COMPOR'!R24="NO","NO REQUERIDO",'F2. COMP. LAB Y COM COMPOR'!I26:K26)</f>
        <v>NO REQUERIDO</v>
      </c>
      <c r="J25" s="320"/>
      <c r="K25" s="321"/>
      <c r="L25" s="319" t="str">
        <f>IF('F2. COMP. LAB Y COM COMPOR'!R24="NO","NO REQUERIDO",'F2. COMP. LAB Y COM COMPOR'!L26:O26)</f>
        <v>NO REQUERIDO</v>
      </c>
      <c r="M25" s="320"/>
      <c r="N25" s="320"/>
      <c r="O25" s="321"/>
      <c r="P25" s="316" t="str">
        <f>IF('F2. COMP. LAB Y COM COMPOR'!R24="NO","NO REQUERIDO",'F2. COMP. LAB Y COM COMPOR'!P26:S26)</f>
        <v>NO REQUERIDO</v>
      </c>
      <c r="Q25" s="317"/>
      <c r="R25" s="317"/>
      <c r="S25" s="318"/>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row>
    <row r="26" spans="1:72" s="2" customFormat="1" ht="15.75" customHeight="1" x14ac:dyDescent="0.35">
      <c r="A26" s="355" t="s">
        <v>83</v>
      </c>
      <c r="B26" s="356"/>
      <c r="C26" s="356"/>
      <c r="D26" s="356"/>
      <c r="E26" s="356"/>
      <c r="F26" s="356"/>
      <c r="G26" s="337" t="s">
        <v>75</v>
      </c>
      <c r="H26" s="339"/>
      <c r="I26" s="339"/>
      <c r="J26" s="339"/>
      <c r="K26" s="339"/>
      <c r="L26" s="339"/>
      <c r="M26" s="338"/>
      <c r="N26" s="339" t="s">
        <v>77</v>
      </c>
      <c r="O26" s="338"/>
      <c r="P26" s="339" t="s">
        <v>78</v>
      </c>
      <c r="Q26" s="338"/>
      <c r="R26" s="337" t="s">
        <v>76</v>
      </c>
      <c r="S26" s="338"/>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row>
    <row r="27" spans="1:72" s="2" customFormat="1" ht="33.75" customHeight="1" thickBot="1" x14ac:dyDescent="0.4">
      <c r="A27" s="352" t="str">
        <f>IF('F2. COMP. LAB Y COM COMPOR'!R24="NO","NO REQUERIDO",'F2. COMP. LAB Y COM COMPOR'!A28:F28)</f>
        <v>NO REQUERIDO</v>
      </c>
      <c r="B27" s="353"/>
      <c r="C27" s="353"/>
      <c r="D27" s="353"/>
      <c r="E27" s="353"/>
      <c r="F27" s="353"/>
      <c r="G27" s="316" t="str">
        <f>IF('F2. COMP. LAB Y COM COMPOR'!R24="NO","NO REQUERIDO",'F2. COMP. LAB Y COM COMPOR'!G28:M28)</f>
        <v>NO REQUERIDO</v>
      </c>
      <c r="H27" s="317"/>
      <c r="I27" s="317"/>
      <c r="J27" s="317"/>
      <c r="K27" s="317"/>
      <c r="L27" s="317"/>
      <c r="M27" s="318"/>
      <c r="N27" s="340" t="str">
        <f>IF('F2. COMP. LAB Y COM COMPOR'!R24="NO","NO REQUERIDO",'F2. COMP. LAB Y COM COMPOR'!N28:O28)</f>
        <v>NO REQUERIDO</v>
      </c>
      <c r="O27" s="342"/>
      <c r="P27" s="352" t="str">
        <f>IF('F2. COMP. LAB Y COM COMPOR'!R24="NO","NO REQUERIDO",'F2. COMP. LAB Y COM COMPOR'!P28:Q28)</f>
        <v>NO REQUERIDO</v>
      </c>
      <c r="Q27" s="354"/>
      <c r="R27" s="319" t="str">
        <f>IF('F2. COMP. LAB Y COM COMPOR'!R24="NO","NO REQUERIDO",'F2. COMP. LAB Y COM COMPOR'!R28:S28)</f>
        <v>NO REQUERIDO</v>
      </c>
      <c r="S27" s="32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row>
    <row r="28" spans="1:72" ht="22.5" customHeight="1" x14ac:dyDescent="0.35">
      <c r="A28" s="376" t="s">
        <v>84</v>
      </c>
      <c r="B28" s="377"/>
      <c r="C28" s="377"/>
      <c r="D28" s="377"/>
      <c r="E28" s="377"/>
      <c r="F28" s="377"/>
      <c r="G28" s="377"/>
      <c r="H28" s="377"/>
      <c r="I28" s="377"/>
      <c r="J28" s="377"/>
      <c r="K28" s="377"/>
      <c r="L28" s="377"/>
      <c r="M28" s="377"/>
      <c r="N28" s="378"/>
      <c r="O28" s="378"/>
      <c r="P28" s="377"/>
      <c r="Q28" s="377"/>
      <c r="R28" s="377"/>
      <c r="S28" s="379"/>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row>
    <row r="29" spans="1:72" ht="15" customHeight="1" x14ac:dyDescent="0.35">
      <c r="A29" s="380" t="s">
        <v>85</v>
      </c>
      <c r="B29" s="381"/>
      <c r="C29" s="381"/>
      <c r="D29" s="382"/>
      <c r="E29" s="389" t="s">
        <v>86</v>
      </c>
      <c r="F29" s="381"/>
      <c r="G29" s="381"/>
      <c r="H29" s="381"/>
      <c r="I29" s="382"/>
      <c r="J29" s="405" t="s">
        <v>87</v>
      </c>
      <c r="K29" s="406" t="s">
        <v>88</v>
      </c>
      <c r="L29" s="392" t="s">
        <v>89</v>
      </c>
      <c r="M29" s="393"/>
      <c r="N29" s="393"/>
      <c r="O29" s="393"/>
      <c r="P29" s="393"/>
      <c r="Q29" s="393"/>
      <c r="R29" s="393"/>
      <c r="S29" s="394"/>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row>
    <row r="30" spans="1:72" ht="15" customHeight="1" x14ac:dyDescent="0.35">
      <c r="A30" s="383"/>
      <c r="B30" s="384"/>
      <c r="C30" s="384"/>
      <c r="D30" s="385"/>
      <c r="E30" s="390"/>
      <c r="F30" s="384"/>
      <c r="G30" s="384"/>
      <c r="H30" s="384"/>
      <c r="I30" s="385"/>
      <c r="J30" s="405"/>
      <c r="K30" s="406"/>
      <c r="L30" s="395"/>
      <c r="M30" s="396"/>
      <c r="N30" s="396"/>
      <c r="O30" s="396"/>
      <c r="P30" s="396"/>
      <c r="Q30" s="396"/>
      <c r="R30" s="396"/>
      <c r="S30" s="397"/>
    </row>
    <row r="31" spans="1:72" ht="29.25" customHeight="1" x14ac:dyDescent="0.35">
      <c r="A31" s="383"/>
      <c r="B31" s="384"/>
      <c r="C31" s="384"/>
      <c r="D31" s="385"/>
      <c r="E31" s="390"/>
      <c r="F31" s="384"/>
      <c r="G31" s="384"/>
      <c r="H31" s="384"/>
      <c r="I31" s="385"/>
      <c r="J31" s="405"/>
      <c r="K31" s="406"/>
      <c r="L31" s="398" t="s">
        <v>90</v>
      </c>
      <c r="M31" s="398"/>
      <c r="N31" s="398"/>
      <c r="O31" s="398"/>
      <c r="P31" s="398" t="s">
        <v>91</v>
      </c>
      <c r="Q31" s="398"/>
      <c r="R31" s="398"/>
      <c r="S31" s="399"/>
    </row>
    <row r="32" spans="1:72" ht="60.75" customHeight="1" x14ac:dyDescent="0.35">
      <c r="A32" s="386"/>
      <c r="B32" s="387"/>
      <c r="C32" s="387"/>
      <c r="D32" s="388"/>
      <c r="E32" s="391"/>
      <c r="F32" s="387"/>
      <c r="G32" s="387"/>
      <c r="H32" s="387"/>
      <c r="I32" s="388"/>
      <c r="J32" s="405"/>
      <c r="K32" s="406"/>
      <c r="L32" s="178" t="s">
        <v>92</v>
      </c>
      <c r="M32" s="176" t="s">
        <v>93</v>
      </c>
      <c r="N32" s="360" t="s">
        <v>94</v>
      </c>
      <c r="O32" s="400"/>
      <c r="P32" s="178" t="s">
        <v>92</v>
      </c>
      <c r="Q32" s="176" t="s">
        <v>93</v>
      </c>
      <c r="R32" s="360" t="s">
        <v>94</v>
      </c>
      <c r="S32" s="361"/>
    </row>
    <row r="33" spans="1:23" ht="29.25" customHeight="1" x14ac:dyDescent="0.35">
      <c r="A33" s="362">
        <f>'F2. COMP. LAB Y COM COMPOR'!A37</f>
        <v>0</v>
      </c>
      <c r="B33" s="363"/>
      <c r="C33" s="363"/>
      <c r="D33" s="364"/>
      <c r="E33" s="368">
        <f>'F2. COMP. LAB Y COM COMPOR'!H37</f>
        <v>0</v>
      </c>
      <c r="F33" s="363"/>
      <c r="G33" s="363"/>
      <c r="H33" s="363"/>
      <c r="I33" s="364"/>
      <c r="J33" s="407" t="str">
        <f>+'F2. COMP. LAB Y COM COMPOR'!S37</f>
        <v/>
      </c>
      <c r="K33" s="409">
        <f>IF(OR(N33="No aplica",R33="No aplica"),"No aplica",IFERROR(AVERAGE(N33,R33),"No Aplica"))</f>
        <v>0</v>
      </c>
      <c r="L33" s="401">
        <f>'F2. COMP. LAB Y COM COMPOR'!Q37</f>
        <v>0</v>
      </c>
      <c r="M33" s="403">
        <v>0</v>
      </c>
      <c r="N33" s="370">
        <f>IF($O$47&gt;0,"No aplica",(L33*M33))</f>
        <v>0</v>
      </c>
      <c r="O33" s="371"/>
      <c r="P33" s="401">
        <f>+'F2. COMP. LAB Y COM COMPOR'!R37</f>
        <v>0</v>
      </c>
      <c r="Q33" s="403">
        <v>100</v>
      </c>
      <c r="R33" s="370">
        <f>IF($S$47&gt;0,"No aplica",(P33*Q33))</f>
        <v>0</v>
      </c>
      <c r="S33" s="374"/>
    </row>
    <row r="34" spans="1:23" ht="24" customHeight="1" x14ac:dyDescent="0.35">
      <c r="A34" s="365"/>
      <c r="B34" s="366"/>
      <c r="C34" s="366"/>
      <c r="D34" s="367"/>
      <c r="E34" s="369"/>
      <c r="F34" s="366"/>
      <c r="G34" s="366"/>
      <c r="H34" s="366"/>
      <c r="I34" s="367"/>
      <c r="J34" s="408"/>
      <c r="K34" s="410"/>
      <c r="L34" s="402"/>
      <c r="M34" s="404"/>
      <c r="N34" s="372"/>
      <c r="O34" s="373"/>
      <c r="P34" s="402"/>
      <c r="Q34" s="404"/>
      <c r="R34" s="372"/>
      <c r="S34" s="375"/>
    </row>
    <row r="35" spans="1:23" ht="27" customHeight="1" x14ac:dyDescent="0.35">
      <c r="A35" s="411">
        <f>'F2. COMP. LAB Y COM COMPOR'!A39</f>
        <v>0</v>
      </c>
      <c r="B35" s="412"/>
      <c r="C35" s="412"/>
      <c r="D35" s="412"/>
      <c r="E35" s="412">
        <f>'F2. COMP. LAB Y COM COMPOR'!$H$39</f>
        <v>0</v>
      </c>
      <c r="F35" s="412"/>
      <c r="G35" s="412"/>
      <c r="H35" s="412"/>
      <c r="I35" s="412"/>
      <c r="J35" s="407" t="str">
        <f>+'F2. COMP. LAB Y COM COMPOR'!S39</f>
        <v/>
      </c>
      <c r="K35" s="409">
        <f t="shared" ref="K35" si="0">IF(OR(N35="No aplica",R35="No aplica"),"No aplica",IFERROR(AVERAGE(N35,R35),"No Aplica"))</f>
        <v>0</v>
      </c>
      <c r="L35" s="401">
        <f>+'F2. COMP. LAB Y COM COMPOR'!Q39</f>
        <v>0</v>
      </c>
      <c r="M35" s="403">
        <v>100</v>
      </c>
      <c r="N35" s="370">
        <f t="shared" ref="N35" si="1">IF($O$47&gt;0,"No aplica",(L35*M35))</f>
        <v>0</v>
      </c>
      <c r="O35" s="371"/>
      <c r="P35" s="401">
        <f>+'F2. COMP. LAB Y COM COMPOR'!R39</f>
        <v>0</v>
      </c>
      <c r="Q35" s="403"/>
      <c r="R35" s="370">
        <f t="shared" ref="R35" si="2">IF($S$47&gt;0,"No aplica",(P35*Q35))</f>
        <v>0</v>
      </c>
      <c r="S35" s="374"/>
    </row>
    <row r="36" spans="1:23" ht="27" customHeight="1" x14ac:dyDescent="0.35">
      <c r="A36" s="411"/>
      <c r="B36" s="412"/>
      <c r="C36" s="412"/>
      <c r="D36" s="412"/>
      <c r="E36" s="412"/>
      <c r="F36" s="412"/>
      <c r="G36" s="412"/>
      <c r="H36" s="412"/>
      <c r="I36" s="412"/>
      <c r="J36" s="408"/>
      <c r="K36" s="410"/>
      <c r="L36" s="402"/>
      <c r="M36" s="404"/>
      <c r="N36" s="372"/>
      <c r="O36" s="373"/>
      <c r="P36" s="402"/>
      <c r="Q36" s="404"/>
      <c r="R36" s="372"/>
      <c r="S36" s="375"/>
    </row>
    <row r="37" spans="1:23" ht="23.25" customHeight="1" x14ac:dyDescent="0.35">
      <c r="A37" s="411">
        <f>'F2. COMP. LAB Y COM COMPOR'!A41</f>
        <v>0</v>
      </c>
      <c r="B37" s="412"/>
      <c r="C37" s="412"/>
      <c r="D37" s="412"/>
      <c r="E37" s="412">
        <f>'F2. COMP. LAB Y COM COMPOR'!$H$41</f>
        <v>0</v>
      </c>
      <c r="F37" s="412"/>
      <c r="G37" s="412"/>
      <c r="H37" s="412"/>
      <c r="I37" s="412"/>
      <c r="J37" s="407" t="str">
        <f>+'F2. COMP. LAB Y COM COMPOR'!S41</f>
        <v/>
      </c>
      <c r="K37" s="409">
        <f t="shared" ref="K37" si="3">IF(OR(N37="No aplica",R37="No aplica"),"No aplica",IFERROR(AVERAGE(N37,R37),"No Aplica"))</f>
        <v>0</v>
      </c>
      <c r="L37" s="401">
        <f>+'F2. COMP. LAB Y COM COMPOR'!Q41</f>
        <v>0</v>
      </c>
      <c r="M37" s="403">
        <v>100</v>
      </c>
      <c r="N37" s="370">
        <f t="shared" ref="N37" si="4">IF($O$47&gt;0,"No aplica",(L37*M37))</f>
        <v>0</v>
      </c>
      <c r="O37" s="371"/>
      <c r="P37" s="401">
        <f>+'F2. COMP. LAB Y COM COMPOR'!R41</f>
        <v>0</v>
      </c>
      <c r="Q37" s="403"/>
      <c r="R37" s="370">
        <f t="shared" ref="R37" si="5">IF($S$47&gt;0,"No aplica",(P37*Q37))</f>
        <v>0</v>
      </c>
      <c r="S37" s="374"/>
    </row>
    <row r="38" spans="1:23" ht="30" customHeight="1" x14ac:dyDescent="0.35">
      <c r="A38" s="411"/>
      <c r="B38" s="412"/>
      <c r="C38" s="412"/>
      <c r="D38" s="412"/>
      <c r="E38" s="412"/>
      <c r="F38" s="412"/>
      <c r="G38" s="412"/>
      <c r="H38" s="412"/>
      <c r="I38" s="412"/>
      <c r="J38" s="408"/>
      <c r="K38" s="410"/>
      <c r="L38" s="402"/>
      <c r="M38" s="404"/>
      <c r="N38" s="372"/>
      <c r="O38" s="373"/>
      <c r="P38" s="402"/>
      <c r="Q38" s="404"/>
      <c r="R38" s="372"/>
      <c r="S38" s="375"/>
    </row>
    <row r="39" spans="1:23" ht="28.5" customHeight="1" x14ac:dyDescent="0.35">
      <c r="A39" s="411">
        <f>'F2. COMP. LAB Y COM COMPOR'!A43</f>
        <v>0</v>
      </c>
      <c r="B39" s="412"/>
      <c r="C39" s="412"/>
      <c r="D39" s="412"/>
      <c r="E39" s="412">
        <f>'F2. COMP. LAB Y COM COMPOR'!$H$43</f>
        <v>0</v>
      </c>
      <c r="F39" s="412"/>
      <c r="G39" s="412"/>
      <c r="H39" s="412"/>
      <c r="I39" s="412"/>
      <c r="J39" s="407" t="str">
        <f>+'F2. COMP. LAB Y COM COMPOR'!S43</f>
        <v/>
      </c>
      <c r="K39" s="409">
        <f t="shared" ref="K39" si="6">IF(OR(N39="No aplica",R39="No aplica"),"No aplica",IFERROR(AVERAGE(N39,R39),"No Aplica"))</f>
        <v>0</v>
      </c>
      <c r="L39" s="401">
        <f>+'F2. COMP. LAB Y COM COMPOR'!Q43</f>
        <v>0</v>
      </c>
      <c r="M39" s="403"/>
      <c r="N39" s="370">
        <f t="shared" ref="N39" si="7">IF($O$47&gt;0,"No aplica",(L39*M39))</f>
        <v>0</v>
      </c>
      <c r="O39" s="371"/>
      <c r="P39" s="401">
        <f>+'F2. COMP. LAB Y COM COMPOR'!R43</f>
        <v>0</v>
      </c>
      <c r="Q39" s="403"/>
      <c r="R39" s="370">
        <f t="shared" ref="R39" si="8">IF($S$47&gt;0,"No aplica",(P39*Q39))</f>
        <v>0</v>
      </c>
      <c r="S39" s="374"/>
    </row>
    <row r="40" spans="1:23" ht="24" customHeight="1" x14ac:dyDescent="0.35">
      <c r="A40" s="411"/>
      <c r="B40" s="412"/>
      <c r="C40" s="412"/>
      <c r="D40" s="412"/>
      <c r="E40" s="412"/>
      <c r="F40" s="412"/>
      <c r="G40" s="412"/>
      <c r="H40" s="412"/>
      <c r="I40" s="412"/>
      <c r="J40" s="408"/>
      <c r="K40" s="410"/>
      <c r="L40" s="402"/>
      <c r="M40" s="404"/>
      <c r="N40" s="372"/>
      <c r="O40" s="373"/>
      <c r="P40" s="402"/>
      <c r="Q40" s="404"/>
      <c r="R40" s="372"/>
      <c r="S40" s="375"/>
    </row>
    <row r="41" spans="1:23" ht="27" customHeight="1" x14ac:dyDescent="0.35">
      <c r="A41" s="362">
        <f>'F2. COMP. LAB Y COM COMPOR'!A45</f>
        <v>0</v>
      </c>
      <c r="B41" s="363"/>
      <c r="C41" s="363"/>
      <c r="D41" s="364"/>
      <c r="E41" s="368">
        <f>'F2. COMP. LAB Y COM COMPOR'!$H$45</f>
        <v>0</v>
      </c>
      <c r="F41" s="363"/>
      <c r="G41" s="363"/>
      <c r="H41" s="363"/>
      <c r="I41" s="364"/>
      <c r="J41" s="407" t="str">
        <f>+'F2. COMP. LAB Y COM COMPOR'!S45</f>
        <v/>
      </c>
      <c r="K41" s="409">
        <f t="shared" ref="K41" si="9">IF(OR(N41="No aplica",R41="No aplica"),"No aplica",IFERROR(AVERAGE(N41,R41),"No Aplica"))</f>
        <v>0</v>
      </c>
      <c r="L41" s="401">
        <f>+'F2. COMP. LAB Y COM COMPOR'!Q45</f>
        <v>0</v>
      </c>
      <c r="M41" s="403"/>
      <c r="N41" s="370">
        <f t="shared" ref="N41" si="10">IF($O$47&gt;0,"No aplica",(L41*M41))</f>
        <v>0</v>
      </c>
      <c r="O41" s="371"/>
      <c r="P41" s="401">
        <f>+'F2. COMP. LAB Y COM COMPOR'!R45</f>
        <v>0</v>
      </c>
      <c r="Q41" s="403"/>
      <c r="R41" s="370">
        <f t="shared" ref="R41" si="11">IF($S$47&gt;0,"No aplica",(P41*Q41))</f>
        <v>0</v>
      </c>
      <c r="S41" s="374"/>
    </row>
    <row r="42" spans="1:23" ht="31.5" customHeight="1" x14ac:dyDescent="0.35">
      <c r="A42" s="365"/>
      <c r="B42" s="366"/>
      <c r="C42" s="366"/>
      <c r="D42" s="367"/>
      <c r="E42" s="369"/>
      <c r="F42" s="366"/>
      <c r="G42" s="366"/>
      <c r="H42" s="366"/>
      <c r="I42" s="367"/>
      <c r="J42" s="408"/>
      <c r="K42" s="410"/>
      <c r="L42" s="402"/>
      <c r="M42" s="404"/>
      <c r="N42" s="372"/>
      <c r="O42" s="373"/>
      <c r="P42" s="402"/>
      <c r="Q42" s="404"/>
      <c r="R42" s="372"/>
      <c r="S42" s="375"/>
      <c r="V42" s="60"/>
      <c r="W42" s="59"/>
    </row>
    <row r="43" spans="1:23" ht="24.75" customHeight="1" x14ac:dyDescent="0.35">
      <c r="A43" s="447" t="s">
        <v>95</v>
      </c>
      <c r="B43" s="448"/>
      <c r="C43" s="448"/>
      <c r="D43" s="448"/>
      <c r="E43" s="448"/>
      <c r="F43" s="448"/>
      <c r="G43" s="448"/>
      <c r="H43" s="448"/>
      <c r="I43" s="449"/>
      <c r="J43" s="179">
        <f>SUM(J33:J42)</f>
        <v>0</v>
      </c>
      <c r="K43" s="180">
        <f>SUM(K33:K42)</f>
        <v>0</v>
      </c>
      <c r="L43" s="450" t="s">
        <v>96</v>
      </c>
      <c r="M43" s="450"/>
      <c r="N43" s="450"/>
      <c r="O43" s="169">
        <f>IF(O47&gt;0,"",SUMIF(N33:O42,"&lt;=100",N33:O42))</f>
        <v>0</v>
      </c>
      <c r="P43" s="450" t="s">
        <v>96</v>
      </c>
      <c r="Q43" s="450"/>
      <c r="R43" s="450"/>
      <c r="S43" s="169">
        <f>IF(S47&gt;0,"",SUMIF(R33:S42,"&lt;=100",R33:S42))</f>
        <v>0</v>
      </c>
      <c r="V43" s="60"/>
      <c r="W43" s="59"/>
    </row>
    <row r="44" spans="1:23" ht="24.75" customHeight="1" x14ac:dyDescent="0.35">
      <c r="A44" s="463" t="s">
        <v>97</v>
      </c>
      <c r="B44" s="464"/>
      <c r="C44" s="464"/>
      <c r="D44" s="464"/>
      <c r="E44" s="464"/>
      <c r="F44" s="464"/>
      <c r="G44" s="467" t="s">
        <v>98</v>
      </c>
      <c r="H44" s="467"/>
      <c r="I44" s="467"/>
      <c r="J44" s="467"/>
      <c r="K44" s="467"/>
      <c r="L44" s="468">
        <v>180</v>
      </c>
      <c r="M44" s="469"/>
      <c r="N44" s="469"/>
      <c r="O44" s="470"/>
      <c r="P44" s="468">
        <v>180</v>
      </c>
      <c r="Q44" s="469"/>
      <c r="R44" s="469"/>
      <c r="S44" s="471"/>
      <c r="V44" s="60"/>
      <c r="W44" s="59"/>
    </row>
    <row r="45" spans="1:23" ht="24.75" customHeight="1" x14ac:dyDescent="0.35">
      <c r="A45" s="465"/>
      <c r="B45" s="466"/>
      <c r="C45" s="466"/>
      <c r="D45" s="466"/>
      <c r="E45" s="466"/>
      <c r="F45" s="466"/>
      <c r="G45" s="467" t="s">
        <v>99</v>
      </c>
      <c r="H45" s="467"/>
      <c r="I45" s="467"/>
      <c r="J45" s="467"/>
      <c r="K45" s="467"/>
      <c r="L45" s="472">
        <f>IFERROR(Hoja4!D539,0)</f>
        <v>0.5</v>
      </c>
      <c r="M45" s="473"/>
      <c r="N45" s="473"/>
      <c r="O45" s="474"/>
      <c r="P45" s="472">
        <f>IFERROR(Hoja4!D540,0)</f>
        <v>0.5</v>
      </c>
      <c r="Q45" s="473"/>
      <c r="R45" s="473"/>
      <c r="S45" s="474"/>
      <c r="V45" s="60"/>
      <c r="W45" s="59"/>
    </row>
    <row r="46" spans="1:23" ht="24.75" customHeight="1" x14ac:dyDescent="0.35">
      <c r="A46" s="455" t="s">
        <v>100</v>
      </c>
      <c r="B46" s="456"/>
      <c r="C46" s="456"/>
      <c r="D46" s="456"/>
      <c r="E46" s="456"/>
      <c r="F46" s="456"/>
      <c r="G46" s="456"/>
      <c r="H46" s="456"/>
      <c r="I46" s="456"/>
      <c r="J46" s="456"/>
      <c r="K46" s="457"/>
      <c r="L46" s="475">
        <f>IFERROR(O43*L45,"No Aplica")</f>
        <v>0</v>
      </c>
      <c r="M46" s="476"/>
      <c r="N46" s="476"/>
      <c r="O46" s="477"/>
      <c r="P46" s="475">
        <f>IFERROR(S43*P45,"No Aplica")</f>
        <v>0</v>
      </c>
      <c r="Q46" s="476"/>
      <c r="R46" s="476"/>
      <c r="S46" s="477"/>
      <c r="V46" s="60"/>
      <c r="W46" s="59"/>
    </row>
    <row r="47" spans="1:23" ht="24.75" customHeight="1" x14ac:dyDescent="0.35">
      <c r="A47" s="455" t="s">
        <v>101</v>
      </c>
      <c r="B47" s="456"/>
      <c r="C47" s="456"/>
      <c r="D47" s="456"/>
      <c r="E47" s="456"/>
      <c r="F47" s="456"/>
      <c r="G47" s="456"/>
      <c r="H47" s="456"/>
      <c r="I47" s="456"/>
      <c r="J47" s="456"/>
      <c r="K47" s="457"/>
      <c r="L47" s="450" t="s">
        <v>102</v>
      </c>
      <c r="M47" s="450"/>
      <c r="N47" s="450"/>
      <c r="O47" s="170">
        <f>+'F8. EVA. EVENTUAL (Semestre 1)'!K48</f>
        <v>0</v>
      </c>
      <c r="P47" s="450" t="s">
        <v>103</v>
      </c>
      <c r="Q47" s="450"/>
      <c r="R47" s="450"/>
      <c r="S47" s="169">
        <f>+'F8. EVA. EVENTUAL (Semestre 2)'!K47</f>
        <v>0</v>
      </c>
      <c r="T47" s="157"/>
      <c r="V47" s="60"/>
      <c r="W47" s="59"/>
    </row>
    <row r="48" spans="1:23" ht="26.25" customHeight="1" x14ac:dyDescent="0.35">
      <c r="A48" s="451" t="s">
        <v>104</v>
      </c>
      <c r="B48" s="452"/>
      <c r="C48" s="452"/>
      <c r="D48" s="452"/>
      <c r="E48" s="452"/>
      <c r="F48" s="452"/>
      <c r="G48" s="452"/>
      <c r="H48" s="452"/>
      <c r="I48" s="452"/>
      <c r="J48" s="452"/>
      <c r="K48" s="452"/>
      <c r="L48" s="458" t="s">
        <v>105</v>
      </c>
      <c r="M48" s="459"/>
      <c r="N48" s="459"/>
      <c r="O48" s="459"/>
      <c r="P48" s="459"/>
      <c r="Q48" s="459"/>
      <c r="R48" s="459"/>
      <c r="S48" s="460"/>
      <c r="W48" s="59"/>
    </row>
    <row r="49" spans="1:23" ht="22.5" hidden="1" customHeight="1" x14ac:dyDescent="0.35">
      <c r="A49" s="451"/>
      <c r="B49" s="452"/>
      <c r="C49" s="452"/>
      <c r="D49" s="452"/>
      <c r="E49" s="452"/>
      <c r="F49" s="452"/>
      <c r="G49" s="452"/>
      <c r="H49" s="452"/>
      <c r="I49" s="452"/>
      <c r="J49" s="452"/>
      <c r="K49" s="452"/>
      <c r="L49" s="453">
        <f>O43*40</f>
        <v>0</v>
      </c>
      <c r="M49" s="453"/>
      <c r="N49" s="453"/>
      <c r="O49" s="453"/>
      <c r="P49" s="453">
        <f>S43*40</f>
        <v>0</v>
      </c>
      <c r="Q49" s="453"/>
      <c r="R49" s="453"/>
      <c r="S49" s="454"/>
      <c r="W49" s="59"/>
    </row>
    <row r="50" spans="1:23" ht="15.75" customHeight="1" x14ac:dyDescent="0.35">
      <c r="A50" s="487" t="s">
        <v>106</v>
      </c>
      <c r="B50" s="488"/>
      <c r="C50" s="488"/>
      <c r="D50" s="488"/>
      <c r="E50" s="488"/>
      <c r="F50" s="488"/>
      <c r="G50" s="488"/>
      <c r="H50" s="488"/>
      <c r="I50" s="488"/>
      <c r="J50" s="488"/>
      <c r="K50" s="488"/>
      <c r="L50" s="444" t="s">
        <v>107</v>
      </c>
      <c r="M50" s="444"/>
      <c r="N50" s="444"/>
      <c r="O50" s="442">
        <f>IF(AND(L45&gt;0,P45&gt;0)=TRUE,IF(O43="",(O47*L45),(O43*L45))+IF(S43="",(S47*P45),(S43*P45)),"No Aplica")</f>
        <v>0</v>
      </c>
      <c r="P50" s="444" t="s">
        <v>108</v>
      </c>
      <c r="Q50" s="444"/>
      <c r="R50" s="444"/>
      <c r="S50" s="442">
        <f>IF(O50="No Aplica","No Aplica",(O50*80%))</f>
        <v>0</v>
      </c>
      <c r="W50" s="59"/>
    </row>
    <row r="51" spans="1:23" ht="15.75" customHeight="1" x14ac:dyDescent="0.35">
      <c r="A51" s="487"/>
      <c r="B51" s="488"/>
      <c r="C51" s="488"/>
      <c r="D51" s="488"/>
      <c r="E51" s="488"/>
      <c r="F51" s="488"/>
      <c r="G51" s="488"/>
      <c r="H51" s="488"/>
      <c r="I51" s="488"/>
      <c r="J51" s="489"/>
      <c r="K51" s="489"/>
      <c r="L51" s="444"/>
      <c r="M51" s="444"/>
      <c r="N51" s="444"/>
      <c r="O51" s="443"/>
      <c r="P51" s="444"/>
      <c r="Q51" s="444"/>
      <c r="R51" s="444"/>
      <c r="S51" s="443"/>
      <c r="W51" s="59"/>
    </row>
    <row r="52" spans="1:23" ht="24" customHeight="1" x14ac:dyDescent="0.35">
      <c r="A52" s="490" t="s">
        <v>109</v>
      </c>
      <c r="B52" s="491"/>
      <c r="C52" s="491"/>
      <c r="D52" s="491"/>
      <c r="E52" s="491"/>
      <c r="F52" s="491"/>
      <c r="G52" s="491"/>
      <c r="H52" s="491"/>
      <c r="I52" s="491"/>
      <c r="J52" s="481" t="s">
        <v>110</v>
      </c>
      <c r="K52" s="482"/>
      <c r="L52" s="461" t="s">
        <v>111</v>
      </c>
      <c r="M52" s="461"/>
      <c r="N52" s="461"/>
      <c r="O52" s="461"/>
      <c r="P52" s="461"/>
      <c r="Q52" s="461"/>
      <c r="R52" s="461"/>
      <c r="S52" s="462"/>
      <c r="W52" s="59"/>
    </row>
    <row r="53" spans="1:23" ht="33.75" customHeight="1" x14ac:dyDescent="0.35">
      <c r="A53" s="498" t="s">
        <v>112</v>
      </c>
      <c r="B53" s="499"/>
      <c r="C53" s="499"/>
      <c r="D53" s="499"/>
      <c r="E53" s="499"/>
      <c r="F53" s="500" t="s">
        <v>113</v>
      </c>
      <c r="G53" s="500"/>
      <c r="H53" s="500" t="s">
        <v>114</v>
      </c>
      <c r="I53" s="500"/>
      <c r="J53" s="479"/>
      <c r="K53" s="480"/>
      <c r="L53" s="434" t="s">
        <v>115</v>
      </c>
      <c r="M53" s="435"/>
      <c r="N53" s="435"/>
      <c r="O53" s="436"/>
      <c r="P53" s="440"/>
      <c r="Q53" s="440"/>
      <c r="R53" s="440"/>
      <c r="S53" s="441"/>
    </row>
    <row r="54" spans="1:23" ht="19.5" customHeight="1" x14ac:dyDescent="0.35">
      <c r="A54" s="218" t="s">
        <v>116</v>
      </c>
      <c r="B54" s="446">
        <f>'F2. COMP. LAB Y COM COMPOR'!B51</f>
        <v>0</v>
      </c>
      <c r="C54" s="446"/>
      <c r="D54" s="446"/>
      <c r="E54" s="446"/>
      <c r="F54" s="445" t="str">
        <f>IF(F59&gt;0,"No aplica",IF('F4. CALF. COM. COMPORT.'!N32="DEFINA COMPETENCIA","DEFINA COMPETENCIA",IF('F4. CALF. COM. COMPORT.'!N32="",0,'F4. CALF. COM. COMPORT.'!N32)))</f>
        <v>DEFINA COMPETENCIA</v>
      </c>
      <c r="G54" s="445"/>
      <c r="H54" s="445" t="str">
        <f>IF(H59&gt;0,"No aplica",IF('F4. CALF. COM. COMPORT.'!O32="DEFINA COMPETENCIA","DEFINA COMPETENCIA",IF('F4. CALF. COM. COMPORT.'!O32="",0,'F4. CALF. COM. COMPORT.'!O32)))</f>
        <v>DEFINA COMPETENCIA</v>
      </c>
      <c r="I54" s="445"/>
      <c r="J54" s="479"/>
      <c r="K54" s="480"/>
      <c r="L54" s="437"/>
      <c r="M54" s="438"/>
      <c r="N54" s="438"/>
      <c r="O54" s="439"/>
      <c r="P54" s="440"/>
      <c r="Q54" s="440"/>
      <c r="R54" s="440"/>
      <c r="S54" s="441"/>
    </row>
    <row r="55" spans="1:23" ht="19.5" customHeight="1" x14ac:dyDescent="0.35">
      <c r="A55" s="218" t="s">
        <v>117</v>
      </c>
      <c r="B55" s="446">
        <f>'F2. COMP. LAB Y COM COMPOR'!B53</f>
        <v>0</v>
      </c>
      <c r="C55" s="446"/>
      <c r="D55" s="446"/>
      <c r="E55" s="446"/>
      <c r="F55" s="445" t="str">
        <f>IF(F59&gt;0,"No aplica",IF('F4. CALF. COM. COMPORT.'!N34="DEFINA COMPETENCIA","DEFINA COMPETENCIA",IF('F4. CALF. COM. COMPORT.'!N34="",0,'F4. CALF. COM. COMPORT.'!N34)))</f>
        <v>DEFINA COMPETENCIA</v>
      </c>
      <c r="G55" s="445"/>
      <c r="H55" s="445" t="str">
        <f>IF(H59&gt;0,"No aplica",IF('F4. CALF. COM. COMPORT.'!O34="DEFINA COMPETENCIA","DEFINA COMPETENCIA",IF('F4. CALF. COM. COMPORT.'!O34="",0,'F4. CALF. COM. COMPORT.'!O34)))</f>
        <v>DEFINA COMPETENCIA</v>
      </c>
      <c r="I55" s="445"/>
      <c r="J55" s="479"/>
      <c r="K55" s="480"/>
      <c r="L55" s="492" t="s">
        <v>118</v>
      </c>
      <c r="M55" s="493"/>
      <c r="N55" s="493"/>
      <c r="O55" s="493"/>
      <c r="P55" s="493"/>
      <c r="Q55" s="493"/>
      <c r="R55" s="493"/>
      <c r="S55" s="494"/>
    </row>
    <row r="56" spans="1:23" ht="19.5" customHeight="1" x14ac:dyDescent="0.35">
      <c r="A56" s="218" t="s">
        <v>119</v>
      </c>
      <c r="B56" s="446">
        <f>'F2. COMP. LAB Y COM COMPOR'!B55</f>
        <v>0</v>
      </c>
      <c r="C56" s="446"/>
      <c r="D56" s="446"/>
      <c r="E56" s="446"/>
      <c r="F56" s="445" t="str">
        <f>IF(F59&gt;0,"No aplica",IF('F4. CALF. COM. COMPORT.'!N36="DEFINA COMPETENCIA","DEFINA COMPETENCIA",IF('F4. CALF. COM. COMPORT.'!N36="",0,'F4. CALF. COM. COMPORT.'!N36)))</f>
        <v>DEFINA COMPETENCIA</v>
      </c>
      <c r="G56" s="445"/>
      <c r="H56" s="445" t="str">
        <f>IF(H59&gt;0,"No aplica",IF('F4. CALF. COM. COMPORT.'!O36="DEFINA COMPETENCIA","DEFINA COMPETENCIA",IF('F4. CALF. COM. COMPORT.'!O36="",0,'F4. CALF. COM. COMPORT.'!O36)))</f>
        <v>DEFINA COMPETENCIA</v>
      </c>
      <c r="I56" s="445"/>
      <c r="J56" s="479"/>
      <c r="K56" s="480"/>
      <c r="L56" s="495"/>
      <c r="M56" s="496"/>
      <c r="N56" s="496"/>
      <c r="O56" s="496"/>
      <c r="P56" s="496"/>
      <c r="Q56" s="496"/>
      <c r="R56" s="496"/>
      <c r="S56" s="497"/>
    </row>
    <row r="57" spans="1:23" ht="15.75" customHeight="1" x14ac:dyDescent="0.35">
      <c r="A57" s="218" t="s">
        <v>120</v>
      </c>
      <c r="B57" s="446">
        <f>'F2. COMP. LAB Y COM COMPOR'!B57</f>
        <v>0</v>
      </c>
      <c r="C57" s="446"/>
      <c r="D57" s="446"/>
      <c r="E57" s="446"/>
      <c r="F57" s="445" t="str">
        <f>IF(F59&gt;0,"No aplica",IF('F4. CALF. COM. COMPORT.'!N37="DEFINA COMPETENCIA","DEFINA COMPETENCIA",IF('F4. CALF. COM. COMPORT.'!N38="",0,'F4. CALF. COM. COMPORT.'!N38)))</f>
        <v>DEFINA COMPETENCIA</v>
      </c>
      <c r="G57" s="445"/>
      <c r="H57" s="445" t="str">
        <f>IF(H59&gt;0,"No aplica",IF('F4. CALF. COM. COMPORT.'!O37="DEFINA COMPETENCIA","DEFINA COMPETENCIA",IF('F4. CALF. COM. COMPORT.'!O38="",0,'F4. CALF. COM. COMPORT.'!O38)))</f>
        <v>DEFINA COMPETENCIA</v>
      </c>
      <c r="I57" s="445"/>
      <c r="J57" s="483"/>
      <c r="K57" s="484"/>
      <c r="L57" s="485" t="s">
        <v>121</v>
      </c>
      <c r="M57" s="485"/>
      <c r="N57" s="485"/>
      <c r="O57" s="485"/>
      <c r="P57" s="485" t="s">
        <v>122</v>
      </c>
      <c r="Q57" s="485"/>
      <c r="R57" s="485"/>
      <c r="S57" s="486"/>
    </row>
    <row r="58" spans="1:23" ht="40.5" customHeight="1" x14ac:dyDescent="0.35">
      <c r="A58" s="294" t="s">
        <v>123</v>
      </c>
      <c r="B58" s="294"/>
      <c r="C58" s="294"/>
      <c r="D58" s="294"/>
      <c r="E58" s="294"/>
      <c r="F58" s="416">
        <f>'F4. CALF. COM. COMPORT.'!N41</f>
        <v>0</v>
      </c>
      <c r="G58" s="416"/>
      <c r="H58" s="416">
        <f>'F4. CALF. COM. COMPORT.'!O41</f>
        <v>0</v>
      </c>
      <c r="I58" s="416"/>
      <c r="J58" s="479" t="s">
        <v>124</v>
      </c>
      <c r="K58" s="480"/>
      <c r="L58" s="426">
        <f>IFERROR(IF(F60="DEFINA COMPETENCIAS","FALTA CALIFICACIÓN DE COMPETENCIAS",(+F$60+S$50+P$53)),"NO APLICA")</f>
        <v>0</v>
      </c>
      <c r="M58" s="427"/>
      <c r="N58" s="427"/>
      <c r="O58" s="428"/>
      <c r="P58" s="429" t="str">
        <f>IF(AND(OR(SUM(N33:O42)&gt;0,O47&gt;1)=TRUE,OR(SUM(R33:S42)&gt;0,S47&gt;1)=TRUE,P53&lt;&gt;"",AND(OR(F58&gt;0,F59&gt;0)=TRUE,OR(H58&gt;0,H59&gt;0)=TRUE)=TRUE)=TRUE,IFERROR(VLOOKUP(L58,Hoja4!AA3:AB1002,2),0),"NO APLICA")</f>
        <v>NO APLICA</v>
      </c>
      <c r="Q58" s="430"/>
      <c r="R58" s="430"/>
      <c r="S58" s="431"/>
    </row>
    <row r="59" spans="1:23" ht="21" customHeight="1" x14ac:dyDescent="0.35">
      <c r="A59" s="294" t="s">
        <v>101</v>
      </c>
      <c r="B59" s="294"/>
      <c r="C59" s="294"/>
      <c r="D59" s="294"/>
      <c r="E59" s="294"/>
      <c r="F59" s="416">
        <f>+'F8. EVA. EVENTUAL (Semestre 1)'!M62</f>
        <v>0</v>
      </c>
      <c r="G59" s="416"/>
      <c r="H59" s="416">
        <f>+'F8. EVA. EVENTUAL (Semestre 2)'!M61</f>
        <v>0</v>
      </c>
      <c r="I59" s="416"/>
      <c r="J59" s="479"/>
      <c r="K59" s="480"/>
      <c r="L59" s="478" t="s">
        <v>125</v>
      </c>
      <c r="M59" s="478"/>
      <c r="N59" s="478"/>
      <c r="O59" s="478"/>
      <c r="P59" s="478"/>
      <c r="Q59" s="478"/>
      <c r="R59" s="478"/>
      <c r="S59" s="478"/>
    </row>
    <row r="60" spans="1:23" ht="23.25" customHeight="1" x14ac:dyDescent="0.35">
      <c r="A60" s="425" t="s">
        <v>126</v>
      </c>
      <c r="B60" s="425"/>
      <c r="C60" s="425"/>
      <c r="D60" s="425"/>
      <c r="E60" s="425"/>
      <c r="F60" s="417">
        <f>((IF(F59&gt;0,(F59*L45),IF(F58&lt;&gt;"CALIFIQUE 4 COMPETENCIAS",(F58*L45),0)))+(IF(H59&gt;0,(H59*P45),IF(H58&lt;&gt;"CALIFIQUE 4 COMPETENCIAS",(H58*P45),0))))</f>
        <v>0</v>
      </c>
      <c r="G60" s="417"/>
      <c r="H60" s="417"/>
      <c r="I60" s="417"/>
      <c r="J60" s="479"/>
      <c r="K60" s="480"/>
      <c r="L60" s="478"/>
      <c r="M60" s="478"/>
      <c r="N60" s="478"/>
      <c r="O60" s="478"/>
      <c r="P60" s="478"/>
      <c r="Q60" s="478"/>
      <c r="R60" s="478"/>
      <c r="S60" s="478"/>
    </row>
    <row r="61" spans="1:23" ht="21.75" customHeight="1" x14ac:dyDescent="0.35">
      <c r="A61" s="413" t="s">
        <v>127</v>
      </c>
      <c r="B61" s="414"/>
      <c r="C61" s="414"/>
      <c r="D61" s="414"/>
      <c r="E61" s="414"/>
      <c r="F61" s="414"/>
      <c r="G61" s="414"/>
      <c r="H61" s="414"/>
      <c r="I61" s="414"/>
      <c r="J61" s="414"/>
      <c r="K61" s="414"/>
      <c r="L61" s="414"/>
      <c r="M61" s="414"/>
      <c r="N61" s="414"/>
      <c r="O61" s="414"/>
      <c r="P61" s="414"/>
      <c r="Q61" s="414"/>
      <c r="R61" s="414"/>
      <c r="S61" s="415"/>
    </row>
    <row r="62" spans="1:23" ht="36" customHeight="1" thickBot="1" x14ac:dyDescent="0.4">
      <c r="A62" s="418" t="s">
        <v>128</v>
      </c>
      <c r="B62" s="419"/>
      <c r="C62" s="419"/>
      <c r="D62" s="420" t="s">
        <v>129</v>
      </c>
      <c r="E62" s="420"/>
      <c r="F62" s="420"/>
      <c r="G62" s="421" t="s">
        <v>130</v>
      </c>
      <c r="H62" s="422"/>
      <c r="I62" s="423"/>
      <c r="J62" s="432" t="s">
        <v>131</v>
      </c>
      <c r="K62" s="433"/>
      <c r="L62" s="432" t="s">
        <v>132</v>
      </c>
      <c r="M62" s="433"/>
      <c r="N62" s="421" t="s">
        <v>133</v>
      </c>
      <c r="O62" s="422"/>
      <c r="P62" s="423"/>
      <c r="Q62" s="421" t="s">
        <v>134</v>
      </c>
      <c r="R62" s="422"/>
      <c r="S62" s="424"/>
    </row>
    <row r="63" spans="1:23" ht="36.75" hidden="1" customHeight="1" x14ac:dyDescent="0.35">
      <c r="A63" s="247"/>
      <c r="B63" s="247"/>
      <c r="C63" s="247"/>
      <c r="D63" s="247"/>
      <c r="E63" s="247"/>
      <c r="F63" s="247"/>
      <c r="G63" s="247"/>
      <c r="H63" s="247"/>
      <c r="I63" s="247"/>
      <c r="J63" s="247"/>
      <c r="K63" s="247"/>
      <c r="L63" s="247"/>
      <c r="M63" s="247"/>
      <c r="N63" s="247"/>
      <c r="O63" s="247"/>
      <c r="P63" s="247"/>
      <c r="Q63" s="247"/>
      <c r="R63" s="247"/>
      <c r="S63" s="247"/>
    </row>
    <row r="64" spans="1:23" ht="17.25" hidden="1" customHeight="1" x14ac:dyDescent="0.35"/>
    <row r="65" ht="17.25" hidden="1" customHeight="1" x14ac:dyDescent="0.35"/>
    <row r="66" ht="17.25" hidden="1" customHeight="1" x14ac:dyDescent="0.35"/>
    <row r="67" ht="17.25" hidden="1" customHeight="1" x14ac:dyDescent="0.35"/>
    <row r="68" ht="17.25" hidden="1" customHeight="1" x14ac:dyDescent="0.35"/>
    <row r="69" ht="17.25" hidden="1" customHeight="1" x14ac:dyDescent="0.35"/>
    <row r="70" ht="17.25" hidden="1" customHeight="1" x14ac:dyDescent="0.35"/>
    <row r="71" ht="17.25" hidden="1" customHeight="1" x14ac:dyDescent="0.35"/>
    <row r="72" ht="17.25" hidden="1" customHeight="1" x14ac:dyDescent="0.35"/>
    <row r="73" ht="17.25" hidden="1" customHeight="1" x14ac:dyDescent="0.35"/>
    <row r="74" ht="17.25" hidden="1" customHeight="1" x14ac:dyDescent="0.35"/>
    <row r="75" ht="17.25" hidden="1" customHeight="1" x14ac:dyDescent="0.35"/>
    <row r="76" ht="17.25" hidden="1" customHeight="1" x14ac:dyDescent="0.35"/>
    <row r="77" ht="17.25" hidden="1" customHeight="1" x14ac:dyDescent="0.35"/>
    <row r="78" ht="17.25" hidden="1" customHeight="1" x14ac:dyDescent="0.35"/>
    <row r="79" ht="17.25" hidden="1" customHeight="1" x14ac:dyDescent="0.35"/>
    <row r="80" ht="17.25" hidden="1" customHeight="1" x14ac:dyDescent="0.35"/>
    <row r="81" ht="17.25" hidden="1" customHeight="1" x14ac:dyDescent="0.35"/>
    <row r="82" ht="17.25" hidden="1" customHeight="1" x14ac:dyDescent="0.35"/>
    <row r="83" ht="17.25" hidden="1" customHeight="1" x14ac:dyDescent="0.35"/>
    <row r="84" ht="17.25" hidden="1" customHeight="1" x14ac:dyDescent="0.35"/>
    <row r="85" ht="17.25" hidden="1" customHeight="1" x14ac:dyDescent="0.35"/>
    <row r="86" ht="17.25" hidden="1" customHeight="1" x14ac:dyDescent="0.35"/>
    <row r="87" ht="17.25" hidden="1" customHeight="1" x14ac:dyDescent="0.35"/>
    <row r="88" ht="17.25" hidden="1" customHeight="1" x14ac:dyDescent="0.35"/>
    <row r="89" ht="17.25" hidden="1" customHeight="1" x14ac:dyDescent="0.35"/>
    <row r="90" ht="17.25" hidden="1" customHeight="1" x14ac:dyDescent="0.35"/>
    <row r="91" ht="17.25" hidden="1" customHeight="1" x14ac:dyDescent="0.35"/>
    <row r="92" ht="17.25" hidden="1" customHeight="1" x14ac:dyDescent="0.35"/>
    <row r="93" ht="17.25" hidden="1" customHeight="1" x14ac:dyDescent="0.35"/>
    <row r="94" ht="17.25" hidden="1" customHeight="1" x14ac:dyDescent="0.35"/>
    <row r="95" ht="17.25" hidden="1" customHeight="1" x14ac:dyDescent="0.35"/>
    <row r="96" ht="17.25" hidden="1" customHeight="1" x14ac:dyDescent="0.35"/>
    <row r="97" ht="17.25" hidden="1" customHeight="1" x14ac:dyDescent="0.35"/>
    <row r="98" ht="17.25" hidden="1" customHeight="1" x14ac:dyDescent="0.35"/>
    <row r="99" ht="17.25" hidden="1" customHeight="1" x14ac:dyDescent="0.35"/>
    <row r="100" ht="17.25" hidden="1" customHeight="1" x14ac:dyDescent="0.35"/>
    <row r="101" ht="17.25" hidden="1" customHeight="1" x14ac:dyDescent="0.35"/>
    <row r="102" ht="17.25" hidden="1" customHeight="1" x14ac:dyDescent="0.35"/>
    <row r="103" ht="17.25" hidden="1" customHeight="1" x14ac:dyDescent="0.35"/>
    <row r="104" ht="17.25" hidden="1" customHeight="1" x14ac:dyDescent="0.35"/>
    <row r="105" ht="17.25" hidden="1" customHeight="1" x14ac:dyDescent="0.35"/>
    <row r="106" ht="17.25" hidden="1" customHeight="1" x14ac:dyDescent="0.35"/>
    <row r="107" ht="17.25" hidden="1" customHeight="1" x14ac:dyDescent="0.35"/>
    <row r="108" ht="17.25" hidden="1" customHeight="1" x14ac:dyDescent="0.35"/>
    <row r="109" ht="17.25" hidden="1" customHeight="1" x14ac:dyDescent="0.35"/>
    <row r="110" ht="17.25" hidden="1" customHeight="1" x14ac:dyDescent="0.35"/>
    <row r="111" ht="17.25" hidden="1" customHeight="1" x14ac:dyDescent="0.35"/>
    <row r="112" ht="17.25" hidden="1" customHeight="1" x14ac:dyDescent="0.35"/>
    <row r="113" ht="17.25" hidden="1" customHeight="1" x14ac:dyDescent="0.35"/>
    <row r="114" ht="17.25" hidden="1" customHeight="1" x14ac:dyDescent="0.35"/>
    <row r="115" ht="17.25" hidden="1" customHeight="1" x14ac:dyDescent="0.35"/>
    <row r="116" ht="17.25" hidden="1" customHeight="1" x14ac:dyDescent="0.35"/>
    <row r="117" ht="17.25" hidden="1" customHeight="1" x14ac:dyDescent="0.35"/>
    <row r="118" ht="17.25" hidden="1" customHeight="1" x14ac:dyDescent="0.35"/>
    <row r="119" ht="17.25" hidden="1" customHeight="1" x14ac:dyDescent="0.35"/>
    <row r="120" ht="17.25" hidden="1" customHeight="1" x14ac:dyDescent="0.35"/>
    <row r="121" ht="17.25" hidden="1" customHeight="1" x14ac:dyDescent="0.35"/>
    <row r="122" ht="17.25" hidden="1" customHeight="1" x14ac:dyDescent="0.35"/>
    <row r="123" ht="17.25" hidden="1" customHeight="1" x14ac:dyDescent="0.35"/>
    <row r="124" ht="17.25" hidden="1" customHeight="1" x14ac:dyDescent="0.35"/>
    <row r="125" ht="17.25" hidden="1" customHeight="1" x14ac:dyDescent="0.35"/>
    <row r="126" ht="17.25" hidden="1" customHeight="1" x14ac:dyDescent="0.35"/>
    <row r="127" ht="17.25" hidden="1" customHeight="1" x14ac:dyDescent="0.35"/>
    <row r="128" ht="17.25" hidden="1" customHeight="1" x14ac:dyDescent="0.35"/>
    <row r="129" ht="17.25" hidden="1" customHeight="1" x14ac:dyDescent="0.35"/>
    <row r="130" ht="17.25" hidden="1" customHeight="1" x14ac:dyDescent="0.35"/>
    <row r="131" ht="17.25" hidden="1" customHeight="1" x14ac:dyDescent="0.35"/>
    <row r="132" ht="17.25" hidden="1" customHeight="1" x14ac:dyDescent="0.35"/>
    <row r="133" ht="17.25" hidden="1" customHeight="1" x14ac:dyDescent="0.35"/>
    <row r="134" ht="17.25" hidden="1" customHeight="1" x14ac:dyDescent="0.35"/>
    <row r="135" ht="17.25" hidden="1" customHeight="1" x14ac:dyDescent="0.35"/>
    <row r="136" ht="17.25" hidden="1" customHeight="1" x14ac:dyDescent="0.35"/>
    <row r="137" ht="17.25" hidden="1" customHeight="1" x14ac:dyDescent="0.35"/>
    <row r="138" ht="17.25" hidden="1" customHeight="1" x14ac:dyDescent="0.35"/>
    <row r="139" ht="17.25" hidden="1" customHeight="1" x14ac:dyDescent="0.35"/>
    <row r="140" ht="17.25" hidden="1" customHeight="1" x14ac:dyDescent="0.35"/>
    <row r="141" ht="17.25" hidden="1" customHeight="1" x14ac:dyDescent="0.35"/>
    <row r="142" ht="17.25" hidden="1" customHeight="1" x14ac:dyDescent="0.35"/>
    <row r="143" ht="17.25" hidden="1" customHeight="1" x14ac:dyDescent="0.35"/>
    <row r="144" ht="17.25" hidden="1" customHeight="1" x14ac:dyDescent="0.35"/>
    <row r="145" ht="17.25" hidden="1" customHeight="1" x14ac:dyDescent="0.35"/>
    <row r="146" ht="17.25" hidden="1" customHeight="1" x14ac:dyDescent="0.35"/>
    <row r="147" ht="17.25" hidden="1" customHeight="1" x14ac:dyDescent="0.35"/>
    <row r="148" ht="17.25" hidden="1" customHeight="1" x14ac:dyDescent="0.35"/>
    <row r="149" ht="17.25" hidden="1" customHeight="1" x14ac:dyDescent="0.35"/>
    <row r="150" ht="17.25" hidden="1" customHeight="1" x14ac:dyDescent="0.35"/>
    <row r="151" ht="17.25" hidden="1" customHeight="1" x14ac:dyDescent="0.35"/>
    <row r="152" ht="17.25" hidden="1" customHeight="1" x14ac:dyDescent="0.35"/>
    <row r="153" ht="17.25" hidden="1" customHeight="1" x14ac:dyDescent="0.35"/>
    <row r="154" ht="17.25" hidden="1" customHeight="1" x14ac:dyDescent="0.35"/>
    <row r="155" ht="17.25" hidden="1" customHeight="1" x14ac:dyDescent="0.35"/>
    <row r="156" ht="17.25" hidden="1" customHeight="1" x14ac:dyDescent="0.35"/>
    <row r="157" ht="17.25" hidden="1" customHeight="1" x14ac:dyDescent="0.35"/>
    <row r="158" ht="17.25" hidden="1" customHeight="1" x14ac:dyDescent="0.35"/>
    <row r="159" ht="17.25" hidden="1" customHeight="1" x14ac:dyDescent="0.35"/>
    <row r="160" ht="17.25" hidden="1" customHeight="1" x14ac:dyDescent="0.35"/>
    <row r="161" ht="17.25" hidden="1" customHeight="1" x14ac:dyDescent="0.35"/>
    <row r="162" ht="17.25" hidden="1" customHeight="1" x14ac:dyDescent="0.35"/>
    <row r="163" ht="17.25" hidden="1" customHeight="1" x14ac:dyDescent="0.35"/>
    <row r="164" ht="17.25" hidden="1" customHeight="1" x14ac:dyDescent="0.35"/>
    <row r="165" ht="17.25" hidden="1" customHeight="1" x14ac:dyDescent="0.35"/>
    <row r="166" ht="17.25" hidden="1" customHeight="1" x14ac:dyDescent="0.35"/>
    <row r="167" ht="17.25" hidden="1" customHeight="1" x14ac:dyDescent="0.35"/>
    <row r="168" ht="17.25" hidden="1" customHeight="1" x14ac:dyDescent="0.35"/>
    <row r="169" ht="17.25" hidden="1" customHeight="1" x14ac:dyDescent="0.35"/>
    <row r="170" ht="17.25" hidden="1" customHeight="1" x14ac:dyDescent="0.35"/>
    <row r="171" ht="17.25" hidden="1" customHeight="1" x14ac:dyDescent="0.35"/>
    <row r="172" ht="17.25" hidden="1" customHeight="1" x14ac:dyDescent="0.35"/>
    <row r="173" ht="17.25" hidden="1" customHeight="1" x14ac:dyDescent="0.35"/>
    <row r="174" ht="17.25" hidden="1" customHeight="1" x14ac:dyDescent="0.35"/>
    <row r="175" ht="17.25" hidden="1" customHeight="1" x14ac:dyDescent="0.35"/>
    <row r="176" ht="17.25" hidden="1" customHeight="1" x14ac:dyDescent="0.35"/>
    <row r="177" ht="17.25" hidden="1" customHeight="1" x14ac:dyDescent="0.35"/>
    <row r="178" ht="17.25" hidden="1" customHeight="1" x14ac:dyDescent="0.35"/>
    <row r="179" ht="17.25" hidden="1" customHeight="1" x14ac:dyDescent="0.35"/>
    <row r="180" ht="17.25" hidden="1" customHeight="1" x14ac:dyDescent="0.35"/>
    <row r="181" ht="17.25" hidden="1" customHeight="1" x14ac:dyDescent="0.35"/>
    <row r="182" ht="17.25" hidden="1" customHeight="1" x14ac:dyDescent="0.35"/>
    <row r="183" ht="17.25" hidden="1" customHeight="1" x14ac:dyDescent="0.35"/>
    <row r="184" ht="17.25" hidden="1" customHeight="1" x14ac:dyDescent="0.35"/>
    <row r="185" ht="17.25" hidden="1" customHeight="1" x14ac:dyDescent="0.35"/>
    <row r="186" ht="17.25" hidden="1" customHeight="1" x14ac:dyDescent="0.35"/>
    <row r="187" ht="17.25" hidden="1" customHeight="1" x14ac:dyDescent="0.35"/>
    <row r="188" ht="17.25" hidden="1" customHeight="1" x14ac:dyDescent="0.35"/>
    <row r="189" ht="17.25" hidden="1" customHeight="1" x14ac:dyDescent="0.35"/>
    <row r="190" ht="17.25" hidden="1" customHeight="1" x14ac:dyDescent="0.35"/>
    <row r="191" ht="17.25" hidden="1" customHeight="1" x14ac:dyDescent="0.35"/>
    <row r="192" ht="17.25" hidden="1" customHeight="1" x14ac:dyDescent="0.35"/>
    <row r="193" ht="17.25" hidden="1" customHeight="1" x14ac:dyDescent="0.35"/>
    <row r="194" ht="17.25" hidden="1" customHeight="1" x14ac:dyDescent="0.35"/>
    <row r="195" ht="17.25" hidden="1" customHeight="1" x14ac:dyDescent="0.35"/>
    <row r="196" ht="17.25" hidden="1" customHeight="1" x14ac:dyDescent="0.35"/>
    <row r="197" ht="17.25" hidden="1" customHeight="1" x14ac:dyDescent="0.35"/>
    <row r="198" ht="17.25" hidden="1" customHeight="1" x14ac:dyDescent="0.35"/>
    <row r="199" ht="17.25" hidden="1" customHeight="1" x14ac:dyDescent="0.35"/>
    <row r="200" ht="17.25" hidden="1" customHeight="1" x14ac:dyDescent="0.35"/>
    <row r="201" ht="17.25" hidden="1" customHeight="1" x14ac:dyDescent="0.35"/>
    <row r="202" ht="17.25" hidden="1" customHeight="1" x14ac:dyDescent="0.35"/>
    <row r="203" ht="17.25" hidden="1" customHeight="1" x14ac:dyDescent="0.35"/>
    <row r="204" ht="17.25" hidden="1" customHeight="1" x14ac:dyDescent="0.35"/>
    <row r="205" ht="17.25" hidden="1" customHeight="1" x14ac:dyDescent="0.35"/>
    <row r="206" ht="17.25" hidden="1" customHeight="1" x14ac:dyDescent="0.35"/>
    <row r="207" ht="17.25" hidden="1" customHeight="1" x14ac:dyDescent="0.35"/>
    <row r="208" ht="17.25" hidden="1" customHeight="1" x14ac:dyDescent="0.35"/>
    <row r="209" ht="17.25" hidden="1" customHeight="1" x14ac:dyDescent="0.35"/>
    <row r="210" ht="17.25" hidden="1" customHeight="1" x14ac:dyDescent="0.35"/>
    <row r="211" ht="17.25" hidden="1" customHeight="1" x14ac:dyDescent="0.35"/>
    <row r="212" ht="17.25" hidden="1" customHeight="1" x14ac:dyDescent="0.35"/>
    <row r="213" ht="17.25" hidden="1" customHeight="1" x14ac:dyDescent="0.35"/>
    <row r="214" ht="17.25" hidden="1" customHeight="1" x14ac:dyDescent="0.35"/>
    <row r="215" ht="17.25" hidden="1" customHeight="1" x14ac:dyDescent="0.35"/>
    <row r="216" ht="17.25" hidden="1" customHeight="1" x14ac:dyDescent="0.35"/>
    <row r="217" ht="17.25" hidden="1" customHeight="1" x14ac:dyDescent="0.35"/>
    <row r="218" ht="17.25" hidden="1" customHeight="1" x14ac:dyDescent="0.35"/>
    <row r="219" ht="17.25" hidden="1" customHeight="1" x14ac:dyDescent="0.35"/>
    <row r="220" ht="17.25" hidden="1" customHeight="1" x14ac:dyDescent="0.35"/>
    <row r="221" ht="17.25" hidden="1" customHeight="1" x14ac:dyDescent="0.35"/>
    <row r="222" ht="17.25" hidden="1" customHeight="1" x14ac:dyDescent="0.35"/>
    <row r="223" ht="17.25" hidden="1" customHeight="1" x14ac:dyDescent="0.35"/>
    <row r="224" ht="17.25" hidden="1" customHeight="1" x14ac:dyDescent="0.35"/>
    <row r="225" ht="17.25" hidden="1" customHeight="1" x14ac:dyDescent="0.35"/>
    <row r="226" ht="17.25" hidden="1" customHeight="1" x14ac:dyDescent="0.35"/>
    <row r="227" ht="17.25" hidden="1" customHeight="1" x14ac:dyDescent="0.35"/>
    <row r="228" ht="17.25" hidden="1" customHeight="1" x14ac:dyDescent="0.35"/>
    <row r="229" ht="17.25" hidden="1" customHeight="1" x14ac:dyDescent="0.35"/>
    <row r="230" ht="17.25" hidden="1" customHeight="1" x14ac:dyDescent="0.35"/>
    <row r="231" ht="17.25" hidden="1" customHeight="1" x14ac:dyDescent="0.35"/>
    <row r="232" ht="17.25" hidden="1" customHeight="1" x14ac:dyDescent="0.35"/>
    <row r="233" ht="17.25" hidden="1" customHeight="1" x14ac:dyDescent="0.35"/>
    <row r="234" ht="17.25" hidden="1" customHeight="1" x14ac:dyDescent="0.35"/>
    <row r="235" ht="17.25" hidden="1" customHeight="1" x14ac:dyDescent="0.35"/>
    <row r="236" ht="17.25" hidden="1" customHeight="1" x14ac:dyDescent="0.35"/>
    <row r="237" ht="17.25" hidden="1" customHeight="1" x14ac:dyDescent="0.35"/>
    <row r="238" ht="17.25" hidden="1" customHeight="1" x14ac:dyDescent="0.35"/>
    <row r="239" ht="17.25" hidden="1" customHeight="1" x14ac:dyDescent="0.35"/>
    <row r="240" ht="17.25" hidden="1" customHeight="1" x14ac:dyDescent="0.35"/>
    <row r="241" ht="17.25" hidden="1" customHeight="1" x14ac:dyDescent="0.35"/>
    <row r="242" ht="17.25" hidden="1" customHeight="1" x14ac:dyDescent="0.35"/>
    <row r="243" ht="17.25" hidden="1" customHeight="1" x14ac:dyDescent="0.35"/>
    <row r="244" ht="17.25" hidden="1" customHeight="1" x14ac:dyDescent="0.35"/>
    <row r="245" ht="17.25" hidden="1" customHeight="1" x14ac:dyDescent="0.35"/>
    <row r="246" ht="17.25" hidden="1" customHeight="1" x14ac:dyDescent="0.35"/>
    <row r="247" ht="17.25" hidden="1" customHeight="1" x14ac:dyDescent="0.35"/>
    <row r="248" ht="17.25" hidden="1" customHeight="1" x14ac:dyDescent="0.35"/>
    <row r="249" ht="17.25" hidden="1" customHeight="1" x14ac:dyDescent="0.35"/>
    <row r="250" ht="17.25" hidden="1" customHeight="1" x14ac:dyDescent="0.35"/>
    <row r="251" ht="17.25" hidden="1" customHeight="1" x14ac:dyDescent="0.35"/>
    <row r="252" ht="17.25" hidden="1" customHeight="1" x14ac:dyDescent="0.35"/>
    <row r="253" ht="17.25" hidden="1" customHeight="1" x14ac:dyDescent="0.35"/>
    <row r="254" ht="17.25" hidden="1" customHeight="1" x14ac:dyDescent="0.35"/>
    <row r="255" ht="17.25" hidden="1" customHeight="1" x14ac:dyDescent="0.35"/>
    <row r="256" ht="17.25" hidden="1" customHeight="1" x14ac:dyDescent="0.35"/>
    <row r="257" ht="17.25" hidden="1" customHeight="1" x14ac:dyDescent="0.35"/>
    <row r="258" ht="17.25" hidden="1" customHeight="1" x14ac:dyDescent="0.35"/>
    <row r="259" ht="17.25" hidden="1" customHeight="1" x14ac:dyDescent="0.35"/>
    <row r="260" ht="17.25" hidden="1" customHeight="1" x14ac:dyDescent="0.35"/>
    <row r="261" ht="17.25" hidden="1" customHeight="1" x14ac:dyDescent="0.35"/>
    <row r="262" ht="17.25" hidden="1" customHeight="1" x14ac:dyDescent="0.35"/>
    <row r="263" ht="17.25" hidden="1" customHeight="1" x14ac:dyDescent="0.35"/>
    <row r="264" ht="17.25" hidden="1" customHeight="1" x14ac:dyDescent="0.35"/>
    <row r="265" ht="17.25" hidden="1" customHeight="1" x14ac:dyDescent="0.35"/>
    <row r="266" ht="17.25" hidden="1" customHeight="1" x14ac:dyDescent="0.35"/>
    <row r="267" ht="17.25" hidden="1" customHeight="1" x14ac:dyDescent="0.35"/>
    <row r="268" ht="17.25" hidden="1" customHeight="1" x14ac:dyDescent="0.35"/>
    <row r="269" ht="17.25" hidden="1" customHeight="1" x14ac:dyDescent="0.35"/>
    <row r="270" ht="17.25" hidden="1" customHeight="1" x14ac:dyDescent="0.35"/>
    <row r="271" ht="17.25" hidden="1" customHeight="1" x14ac:dyDescent="0.35"/>
    <row r="272" ht="17.25" hidden="1" customHeight="1" x14ac:dyDescent="0.35"/>
    <row r="273" ht="17.25" hidden="1" customHeight="1" x14ac:dyDescent="0.35"/>
    <row r="274" ht="17.25" hidden="1" customHeight="1" x14ac:dyDescent="0.35"/>
    <row r="275" ht="17.25" hidden="1" customHeight="1" x14ac:dyDescent="0.35"/>
    <row r="276" ht="17.25" hidden="1" customHeight="1" x14ac:dyDescent="0.35"/>
    <row r="277" ht="17.25" hidden="1" customHeight="1" x14ac:dyDescent="0.35"/>
    <row r="278" ht="17.25" hidden="1" customHeight="1" x14ac:dyDescent="0.35"/>
    <row r="279" ht="17.25" hidden="1" customHeight="1" x14ac:dyDescent="0.35"/>
    <row r="280" ht="17.25" hidden="1" customHeight="1" x14ac:dyDescent="0.35"/>
    <row r="281" ht="17.25" hidden="1" customHeight="1" x14ac:dyDescent="0.35"/>
    <row r="282" ht="17.25" hidden="1" customHeight="1" x14ac:dyDescent="0.35"/>
    <row r="283" ht="17.25" hidden="1" customHeight="1" x14ac:dyDescent="0.35"/>
    <row r="284" ht="17.25" hidden="1" customHeight="1" x14ac:dyDescent="0.35"/>
    <row r="285" ht="17.25" hidden="1" customHeight="1" x14ac:dyDescent="0.35"/>
    <row r="286" ht="17.25" hidden="1" customHeight="1" x14ac:dyDescent="0.35"/>
    <row r="287" ht="17.25" hidden="1" customHeight="1" x14ac:dyDescent="0.35"/>
    <row r="288" ht="17.25" hidden="1" customHeight="1" x14ac:dyDescent="0.35"/>
    <row r="289" ht="17.25" hidden="1" customHeight="1" x14ac:dyDescent="0.35"/>
    <row r="290" ht="17.25" hidden="1" customHeight="1" x14ac:dyDescent="0.35"/>
    <row r="291" ht="17.25" hidden="1" customHeight="1" x14ac:dyDescent="0.35"/>
    <row r="292" ht="17.25" hidden="1" customHeight="1" x14ac:dyDescent="0.35"/>
    <row r="293" ht="17.25" hidden="1" customHeight="1" x14ac:dyDescent="0.35"/>
    <row r="294" ht="17.25" hidden="1" customHeight="1" x14ac:dyDescent="0.35"/>
    <row r="295" ht="17.25" hidden="1" customHeight="1" x14ac:dyDescent="0.35"/>
    <row r="296" ht="17.25" hidden="1" customHeight="1" x14ac:dyDescent="0.35"/>
    <row r="297" ht="17.25" hidden="1" customHeight="1" x14ac:dyDescent="0.35"/>
    <row r="298" ht="17.25" hidden="1" customHeight="1" x14ac:dyDescent="0.35"/>
    <row r="299" ht="17.25" hidden="1" customHeight="1" x14ac:dyDescent="0.35"/>
    <row r="300" ht="17.25" hidden="1" customHeight="1" x14ac:dyDescent="0.35"/>
    <row r="301" ht="17.25" hidden="1" customHeight="1" x14ac:dyDescent="0.35"/>
    <row r="302" ht="17.25" hidden="1" customHeight="1" x14ac:dyDescent="0.35"/>
    <row r="303" ht="17.25" hidden="1" customHeight="1" x14ac:dyDescent="0.35"/>
    <row r="304" ht="17.25" hidden="1" customHeight="1" x14ac:dyDescent="0.35"/>
    <row r="305" ht="17.25" hidden="1" customHeight="1" x14ac:dyDescent="0.35"/>
    <row r="306" ht="17.25" hidden="1" customHeight="1" x14ac:dyDescent="0.35"/>
    <row r="307" ht="17.25" hidden="1" customHeight="1" x14ac:dyDescent="0.35"/>
    <row r="308" ht="17.25" hidden="1" customHeight="1" x14ac:dyDescent="0.35"/>
    <row r="309" ht="17.25" hidden="1" customHeight="1" x14ac:dyDescent="0.35"/>
    <row r="310" ht="17.25" hidden="1" customHeight="1" x14ac:dyDescent="0.35"/>
    <row r="311" ht="17.25" hidden="1" customHeight="1" x14ac:dyDescent="0.35"/>
    <row r="312" ht="17.25" hidden="1" customHeight="1" x14ac:dyDescent="0.35"/>
    <row r="313" ht="17.25" hidden="1" customHeight="1" x14ac:dyDescent="0.35"/>
    <row r="314" ht="17.25" hidden="1" customHeight="1" x14ac:dyDescent="0.35"/>
    <row r="315" ht="17.25" hidden="1" customHeight="1" x14ac:dyDescent="0.35"/>
    <row r="316" ht="17.25" hidden="1" customHeight="1" x14ac:dyDescent="0.35"/>
    <row r="317" ht="17.25" hidden="1" customHeight="1" x14ac:dyDescent="0.35"/>
    <row r="318" ht="17.25" hidden="1" customHeight="1" x14ac:dyDescent="0.35"/>
    <row r="319" ht="17.25" hidden="1" customHeight="1" x14ac:dyDescent="0.35"/>
    <row r="320" ht="17.25" hidden="1" customHeight="1" x14ac:dyDescent="0.35"/>
    <row r="321" ht="17.25" hidden="1" customHeight="1" x14ac:dyDescent="0.35"/>
    <row r="322" ht="17.25" hidden="1" customHeight="1" x14ac:dyDescent="0.35"/>
    <row r="323" ht="17.25" hidden="1" customHeight="1" x14ac:dyDescent="0.35"/>
    <row r="324" ht="17.25" hidden="1" customHeight="1" x14ac:dyDescent="0.35"/>
    <row r="325" ht="17.25" hidden="1" customHeight="1" x14ac:dyDescent="0.35"/>
    <row r="326" ht="17.25" hidden="1" customHeight="1" x14ac:dyDescent="0.35"/>
    <row r="327" ht="17.25" hidden="1" customHeight="1" x14ac:dyDescent="0.35"/>
    <row r="328" ht="17.25" hidden="1" customHeight="1" x14ac:dyDescent="0.35"/>
    <row r="329" ht="17.25" hidden="1" customHeight="1" x14ac:dyDescent="0.35"/>
    <row r="330" ht="17.25" hidden="1" customHeight="1" x14ac:dyDescent="0.35"/>
    <row r="331" ht="17.25" hidden="1" customHeight="1" x14ac:dyDescent="0.35"/>
    <row r="332" ht="17.25" hidden="1" customHeight="1" x14ac:dyDescent="0.35"/>
    <row r="333" ht="17.25" hidden="1" customHeight="1" x14ac:dyDescent="0.35"/>
    <row r="334" ht="17.25" hidden="1" customHeight="1" x14ac:dyDescent="0.35"/>
    <row r="335" ht="17.25" hidden="1" customHeight="1" x14ac:dyDescent="0.35"/>
    <row r="336" ht="17.25" hidden="1" customHeight="1" x14ac:dyDescent="0.35"/>
    <row r="337" ht="17.25" hidden="1" customHeight="1" x14ac:dyDescent="0.35"/>
    <row r="338" ht="17.25" hidden="1" customHeight="1" x14ac:dyDescent="0.35"/>
    <row r="339" ht="17.25" hidden="1" customHeight="1" x14ac:dyDescent="0.35"/>
    <row r="340" ht="17.25" hidden="1" customHeight="1" x14ac:dyDescent="0.35"/>
    <row r="341" ht="17.25" hidden="1" customHeight="1" x14ac:dyDescent="0.35"/>
    <row r="342" ht="17.25" hidden="1" customHeight="1" x14ac:dyDescent="0.35"/>
    <row r="343" ht="17.25" hidden="1" customHeight="1" x14ac:dyDescent="0.35"/>
    <row r="344" ht="17.25" hidden="1" customHeight="1" x14ac:dyDescent="0.35"/>
    <row r="345" ht="17.25" hidden="1" customHeight="1" x14ac:dyDescent="0.35"/>
    <row r="346" ht="17.25" hidden="1" customHeight="1" x14ac:dyDescent="0.35"/>
    <row r="347" ht="17.25" hidden="1" customHeight="1" x14ac:dyDescent="0.35"/>
    <row r="348" ht="17.25" hidden="1" customHeight="1" x14ac:dyDescent="0.35"/>
    <row r="349" ht="17.25" hidden="1" customHeight="1" x14ac:dyDescent="0.35"/>
    <row r="350" ht="17.25" hidden="1" customHeight="1" x14ac:dyDescent="0.35"/>
    <row r="351" ht="17.25" hidden="1" customHeight="1" x14ac:dyDescent="0.35"/>
    <row r="352" ht="17.25" hidden="1" customHeight="1" x14ac:dyDescent="0.35"/>
    <row r="353" ht="17.25" hidden="1" customHeight="1" x14ac:dyDescent="0.35"/>
    <row r="354" ht="17.25" hidden="1" customHeight="1" x14ac:dyDescent="0.35"/>
    <row r="355" ht="17.25" hidden="1" customHeight="1" x14ac:dyDescent="0.35"/>
    <row r="356" ht="17.25" hidden="1" customHeight="1" x14ac:dyDescent="0.35"/>
    <row r="357" ht="17.25" hidden="1" customHeight="1" x14ac:dyDescent="0.35"/>
    <row r="358" ht="17.25" hidden="1" customHeight="1" x14ac:dyDescent="0.35"/>
    <row r="359" ht="17.25" hidden="1" customHeight="1" x14ac:dyDescent="0.35"/>
    <row r="360" ht="17.25" hidden="1" customHeight="1" x14ac:dyDescent="0.35"/>
    <row r="361" ht="17.25" hidden="1" customHeight="1" x14ac:dyDescent="0.35"/>
    <row r="362" ht="17.25" hidden="1" customHeight="1" x14ac:dyDescent="0.35"/>
    <row r="363" ht="17.25" hidden="1" customHeight="1" x14ac:dyDescent="0.35"/>
    <row r="364" ht="17.25" hidden="1" customHeight="1" x14ac:dyDescent="0.35"/>
    <row r="365" ht="17.25" hidden="1" customHeight="1" x14ac:dyDescent="0.35"/>
    <row r="366" ht="17.25" hidden="1" customHeight="1" x14ac:dyDescent="0.35"/>
    <row r="367" ht="17.25" hidden="1" customHeight="1" x14ac:dyDescent="0.35"/>
    <row r="368" ht="17.25" hidden="1" customHeight="1" x14ac:dyDescent="0.35"/>
    <row r="369" ht="17.25" hidden="1" customHeight="1" x14ac:dyDescent="0.35"/>
    <row r="370" ht="17.25" hidden="1" customHeight="1" x14ac:dyDescent="0.35"/>
    <row r="371" ht="17.25" hidden="1" customHeight="1" x14ac:dyDescent="0.35"/>
    <row r="372" ht="17.25" hidden="1" customHeight="1" x14ac:dyDescent="0.35"/>
    <row r="373" ht="17.25" hidden="1" customHeight="1" x14ac:dyDescent="0.35"/>
    <row r="374" ht="17.25" hidden="1" customHeight="1" x14ac:dyDescent="0.35"/>
    <row r="375" ht="17.25" hidden="1" customHeight="1" x14ac:dyDescent="0.35"/>
    <row r="376" ht="17.25" hidden="1" customHeight="1" x14ac:dyDescent="0.35"/>
    <row r="377" ht="17.25" hidden="1" customHeight="1" x14ac:dyDescent="0.35"/>
    <row r="378" ht="17.25" hidden="1" customHeight="1" x14ac:dyDescent="0.35"/>
    <row r="379" ht="17.25" hidden="1" customHeight="1" x14ac:dyDescent="0.35"/>
    <row r="380" ht="17.25" hidden="1" customHeight="1" x14ac:dyDescent="0.35"/>
    <row r="381" ht="17.25" hidden="1" customHeight="1" x14ac:dyDescent="0.35"/>
    <row r="382" ht="17.25" hidden="1" customHeight="1" x14ac:dyDescent="0.35"/>
    <row r="383" ht="17.25" hidden="1" customHeight="1" x14ac:dyDescent="0.35"/>
    <row r="384" ht="17.25" hidden="1" customHeight="1" x14ac:dyDescent="0.35"/>
    <row r="385" ht="17.25" hidden="1" customHeight="1" x14ac:dyDescent="0.35"/>
    <row r="386" ht="17.25" hidden="1" customHeight="1" x14ac:dyDescent="0.35"/>
    <row r="387" ht="17.25" hidden="1" customHeight="1" x14ac:dyDescent="0.35"/>
    <row r="388" ht="17.25" hidden="1" customHeight="1" x14ac:dyDescent="0.35"/>
    <row r="389" ht="17.25" hidden="1" customHeight="1" x14ac:dyDescent="0.35"/>
    <row r="390" ht="17.25" hidden="1" customHeight="1" x14ac:dyDescent="0.35"/>
    <row r="391" ht="17.25" hidden="1" customHeight="1" x14ac:dyDescent="0.35"/>
    <row r="392" ht="17.25" hidden="1" customHeight="1" x14ac:dyDescent="0.35"/>
    <row r="393" ht="17.25" hidden="1" customHeight="1" x14ac:dyDescent="0.35"/>
    <row r="394" ht="17.25" hidden="1" customHeight="1" x14ac:dyDescent="0.35"/>
    <row r="395" ht="17.25" hidden="1" customHeight="1" x14ac:dyDescent="0.35"/>
    <row r="396" ht="17.25" hidden="1" customHeight="1" x14ac:dyDescent="0.35"/>
    <row r="397" ht="17.25" hidden="1" customHeight="1" x14ac:dyDescent="0.35"/>
    <row r="398" ht="17.25" hidden="1" customHeight="1" x14ac:dyDescent="0.35"/>
    <row r="399" ht="17.25" hidden="1" customHeight="1" x14ac:dyDescent="0.35"/>
    <row r="400" ht="17.25" hidden="1" customHeight="1" x14ac:dyDescent="0.35"/>
    <row r="401" ht="17.25" hidden="1" customHeight="1" x14ac:dyDescent="0.35"/>
    <row r="402" ht="17.25" hidden="1" customHeight="1" x14ac:dyDescent="0.35"/>
    <row r="403" ht="17.25" hidden="1" customHeight="1" x14ac:dyDescent="0.35"/>
    <row r="404" ht="17.25" hidden="1" customHeight="1" x14ac:dyDescent="0.35"/>
    <row r="405" ht="17.25" hidden="1" customHeight="1" x14ac:dyDescent="0.35"/>
    <row r="406" ht="17.25" hidden="1" customHeight="1" x14ac:dyDescent="0.35"/>
    <row r="407" ht="17.25" hidden="1" customHeight="1" x14ac:dyDescent="0.35"/>
    <row r="408" ht="17.25" hidden="1" customHeight="1" x14ac:dyDescent="0.35"/>
    <row r="409" ht="17.25" hidden="1" customHeight="1" x14ac:dyDescent="0.35"/>
    <row r="410" ht="17.25" hidden="1" customHeight="1" x14ac:dyDescent="0.35"/>
    <row r="411" ht="17.25" hidden="1" customHeight="1" x14ac:dyDescent="0.35"/>
    <row r="412" ht="17.25" hidden="1" customHeight="1" x14ac:dyDescent="0.35"/>
    <row r="413" ht="17.25" hidden="1" customHeight="1" x14ac:dyDescent="0.35"/>
    <row r="414" ht="17.25" hidden="1" customHeight="1" x14ac:dyDescent="0.35"/>
    <row r="415" ht="17.25" hidden="1" customHeight="1" x14ac:dyDescent="0.35"/>
    <row r="416" ht="17.25" hidden="1" customHeight="1" x14ac:dyDescent="0.35"/>
    <row r="417" ht="17.25" hidden="1" customHeight="1" x14ac:dyDescent="0.35"/>
    <row r="418" ht="17.25" hidden="1" customHeight="1" x14ac:dyDescent="0.35"/>
    <row r="419" ht="17.25" hidden="1" customHeight="1" x14ac:dyDescent="0.35"/>
    <row r="420" ht="17.25" hidden="1" customHeight="1" x14ac:dyDescent="0.35"/>
    <row r="421" ht="17.25" hidden="1" customHeight="1" x14ac:dyDescent="0.35"/>
    <row r="422" ht="17.25" hidden="1" customHeight="1" x14ac:dyDescent="0.35"/>
    <row r="423" ht="17.25" hidden="1" customHeight="1" x14ac:dyDescent="0.35"/>
    <row r="424" ht="17.25" hidden="1" customHeight="1" x14ac:dyDescent="0.35"/>
    <row r="425" ht="17.25" hidden="1" customHeight="1" x14ac:dyDescent="0.35"/>
    <row r="426" ht="17.25" hidden="1" customHeight="1" x14ac:dyDescent="0.35"/>
    <row r="427" ht="17.25" hidden="1" customHeight="1" x14ac:dyDescent="0.35"/>
    <row r="428" ht="17.25" hidden="1" customHeight="1" x14ac:dyDescent="0.35"/>
    <row r="429" ht="17.25" hidden="1" customHeight="1" x14ac:dyDescent="0.35"/>
    <row r="430" ht="17.25" hidden="1" customHeight="1" x14ac:dyDescent="0.35"/>
    <row r="431" ht="17.25" hidden="1" customHeight="1" x14ac:dyDescent="0.35"/>
    <row r="432" ht="17.25" hidden="1" customHeight="1" x14ac:dyDescent="0.35"/>
    <row r="433" ht="17.25" hidden="1" customHeight="1" x14ac:dyDescent="0.35"/>
    <row r="434" ht="17.25" hidden="1" customHeight="1" x14ac:dyDescent="0.35"/>
    <row r="435" ht="17.25" hidden="1" customHeight="1" x14ac:dyDescent="0.35"/>
    <row r="436" ht="17.25" hidden="1" customHeight="1" x14ac:dyDescent="0.35"/>
    <row r="437" ht="17.25" hidden="1" customHeight="1" x14ac:dyDescent="0.35"/>
    <row r="438" ht="17.25" hidden="1" customHeight="1" x14ac:dyDescent="0.35"/>
    <row r="439" ht="17.25" hidden="1" customHeight="1" x14ac:dyDescent="0.35"/>
    <row r="440" ht="17.25" hidden="1" customHeight="1" x14ac:dyDescent="0.35"/>
    <row r="441" ht="17.25" hidden="1" customHeight="1" x14ac:dyDescent="0.35"/>
    <row r="442" ht="17.25" hidden="1" customHeight="1" x14ac:dyDescent="0.35"/>
    <row r="443" ht="17.25" hidden="1" customHeight="1" x14ac:dyDescent="0.35"/>
    <row r="444" ht="17.25" hidden="1" customHeight="1" x14ac:dyDescent="0.35"/>
    <row r="445" ht="17.25" hidden="1" customHeight="1" x14ac:dyDescent="0.35"/>
    <row r="446" ht="17.25" hidden="1" customHeight="1" x14ac:dyDescent="0.35"/>
    <row r="447" ht="17.25" hidden="1" customHeight="1" x14ac:dyDescent="0.35"/>
    <row r="448" ht="17.25" hidden="1" customHeight="1" x14ac:dyDescent="0.35"/>
    <row r="449" ht="17.25" hidden="1" customHeight="1" x14ac:dyDescent="0.35"/>
    <row r="450" ht="17.25" hidden="1" customHeight="1" x14ac:dyDescent="0.35"/>
    <row r="451" ht="17.25" hidden="1" customHeight="1" x14ac:dyDescent="0.35"/>
    <row r="452" ht="17.25" hidden="1" customHeight="1" x14ac:dyDescent="0.35"/>
    <row r="453" ht="17.25" hidden="1" customHeight="1" x14ac:dyDescent="0.35"/>
    <row r="454" ht="17.25" hidden="1" customHeight="1" x14ac:dyDescent="0.35"/>
    <row r="455" ht="17.25" hidden="1" customHeight="1" x14ac:dyDescent="0.35"/>
    <row r="456" ht="17.25" hidden="1" customHeight="1" x14ac:dyDescent="0.35"/>
    <row r="457" ht="17.25" hidden="1" customHeight="1" x14ac:dyDescent="0.35"/>
    <row r="458" ht="17.25" hidden="1" customHeight="1" x14ac:dyDescent="0.35"/>
    <row r="459" ht="17.25" hidden="1" customHeight="1" x14ac:dyDescent="0.35"/>
    <row r="460" ht="17.25" hidden="1" customHeight="1" x14ac:dyDescent="0.35"/>
    <row r="461" ht="17.25" hidden="1" customHeight="1" x14ac:dyDescent="0.35"/>
    <row r="462" ht="17.25" hidden="1" customHeight="1" x14ac:dyDescent="0.35"/>
    <row r="463" ht="17.25" hidden="1" customHeight="1" x14ac:dyDescent="0.35"/>
    <row r="464" ht="17.25" hidden="1" customHeight="1" x14ac:dyDescent="0.35"/>
    <row r="465" ht="17.25" hidden="1" customHeight="1" x14ac:dyDescent="0.35"/>
    <row r="466" ht="17.25" hidden="1" customHeight="1" x14ac:dyDescent="0.35"/>
    <row r="467" ht="17.25" hidden="1" customHeight="1" x14ac:dyDescent="0.35"/>
    <row r="468" ht="17.25" hidden="1" customHeight="1" x14ac:dyDescent="0.35"/>
    <row r="469" ht="17.25" hidden="1" customHeight="1" x14ac:dyDescent="0.35"/>
    <row r="470" ht="17.25" hidden="1" customHeight="1" x14ac:dyDescent="0.35"/>
    <row r="471" ht="17.25" hidden="1" customHeight="1" x14ac:dyDescent="0.35"/>
    <row r="472" ht="17.25" hidden="1" customHeight="1" x14ac:dyDescent="0.35"/>
    <row r="473" ht="17.25" hidden="1" customHeight="1" x14ac:dyDescent="0.35"/>
    <row r="474" ht="17.25" hidden="1" customHeight="1" x14ac:dyDescent="0.35"/>
    <row r="475" ht="17.25" hidden="1" customHeight="1" x14ac:dyDescent="0.35"/>
    <row r="476" ht="17.25" hidden="1" customHeight="1" x14ac:dyDescent="0.35"/>
    <row r="477" ht="17.25" hidden="1" customHeight="1" x14ac:dyDescent="0.35"/>
    <row r="478" ht="17.25" hidden="1" customHeight="1" x14ac:dyDescent="0.35"/>
    <row r="479" ht="17.25" hidden="1" customHeight="1" x14ac:dyDescent="0.35"/>
    <row r="480" ht="17.25" hidden="1" customHeight="1" x14ac:dyDescent="0.35"/>
    <row r="481" ht="17.25" hidden="1" customHeight="1" x14ac:dyDescent="0.35"/>
    <row r="482" ht="17.25" hidden="1" customHeight="1" x14ac:dyDescent="0.35"/>
    <row r="483" ht="17.25" hidden="1" customHeight="1" x14ac:dyDescent="0.35"/>
    <row r="484" ht="17.25" hidden="1" customHeight="1" x14ac:dyDescent="0.35"/>
    <row r="485" ht="17.25" hidden="1" customHeight="1" x14ac:dyDescent="0.35"/>
    <row r="486" ht="17.25" hidden="1" customHeight="1" x14ac:dyDescent="0.35"/>
    <row r="487" ht="17.25" hidden="1" customHeight="1" x14ac:dyDescent="0.35"/>
    <row r="488" ht="17.25" hidden="1" customHeight="1" x14ac:dyDescent="0.35"/>
    <row r="489" ht="17.25" hidden="1" customHeight="1" x14ac:dyDescent="0.35"/>
    <row r="490" ht="17.25" hidden="1" customHeight="1" x14ac:dyDescent="0.35"/>
    <row r="491" ht="17.25" hidden="1" customHeight="1" x14ac:dyDescent="0.35"/>
    <row r="492" ht="17.25" hidden="1" customHeight="1" x14ac:dyDescent="0.35"/>
    <row r="493" ht="17.25" hidden="1" customHeight="1" x14ac:dyDescent="0.35"/>
    <row r="494" ht="17.25" hidden="1" customHeight="1" x14ac:dyDescent="0.35"/>
    <row r="495" ht="17.25" hidden="1" customHeight="1" x14ac:dyDescent="0.35"/>
    <row r="496" ht="17.25" hidden="1" customHeight="1" x14ac:dyDescent="0.35"/>
    <row r="497" ht="17.25" hidden="1" customHeight="1" x14ac:dyDescent="0.35"/>
    <row r="498" ht="17.25" hidden="1" customHeight="1" x14ac:dyDescent="0.35"/>
    <row r="499" ht="17.25" hidden="1" customHeight="1" x14ac:dyDescent="0.35"/>
    <row r="500" ht="17.25" hidden="1" customHeight="1" x14ac:dyDescent="0.35"/>
    <row r="501" ht="17.25" hidden="1" customHeight="1" x14ac:dyDescent="0.35"/>
    <row r="502" ht="17.25" hidden="1" customHeight="1" x14ac:dyDescent="0.35"/>
    <row r="503" ht="17.25" hidden="1" customHeight="1" x14ac:dyDescent="0.35"/>
    <row r="504" ht="17.25" hidden="1" customHeight="1" x14ac:dyDescent="0.35"/>
    <row r="505" ht="17.25" hidden="1" customHeight="1" x14ac:dyDescent="0.35"/>
    <row r="506" ht="17.25" hidden="1" customHeight="1" x14ac:dyDescent="0.35"/>
    <row r="507" ht="17.25" hidden="1" customHeight="1" x14ac:dyDescent="0.35"/>
    <row r="508" ht="17.25" hidden="1" customHeight="1" x14ac:dyDescent="0.35"/>
    <row r="509" ht="17.25" hidden="1" customHeight="1" x14ac:dyDescent="0.35"/>
    <row r="510" ht="17.25" hidden="1" customHeight="1" x14ac:dyDescent="0.35"/>
    <row r="511" ht="17.25" hidden="1" customHeight="1" x14ac:dyDescent="0.35"/>
    <row r="512" ht="17.25" hidden="1" customHeight="1" x14ac:dyDescent="0.35"/>
    <row r="513" ht="17.25" hidden="1" customHeight="1" x14ac:dyDescent="0.35"/>
    <row r="514" ht="17.25" hidden="1" customHeight="1" x14ac:dyDescent="0.35"/>
    <row r="515" ht="17.25" hidden="1" customHeight="1" x14ac:dyDescent="0.35"/>
    <row r="516" ht="17.25" hidden="1" customHeight="1" x14ac:dyDescent="0.35"/>
    <row r="517" ht="17.25" hidden="1" customHeight="1" x14ac:dyDescent="0.35"/>
    <row r="518" ht="17.25" hidden="1" customHeight="1" x14ac:dyDescent="0.35"/>
    <row r="519" ht="17.25" hidden="1" customHeight="1" x14ac:dyDescent="0.35"/>
    <row r="520" ht="17.25" hidden="1" customHeight="1" x14ac:dyDescent="0.35"/>
    <row r="521" ht="17.25" hidden="1" customHeight="1" x14ac:dyDescent="0.35"/>
    <row r="522" ht="17.25" hidden="1" customHeight="1" x14ac:dyDescent="0.35"/>
    <row r="523" ht="17.25" hidden="1" customHeight="1" x14ac:dyDescent="0.35"/>
    <row r="524" ht="17.25" hidden="1" customHeight="1" x14ac:dyDescent="0.35"/>
    <row r="525" ht="17.25" hidden="1" customHeight="1" x14ac:dyDescent="0.35"/>
    <row r="526" ht="17.25" hidden="1" customHeight="1" x14ac:dyDescent="0.35"/>
    <row r="527" ht="17.25" hidden="1" customHeight="1" x14ac:dyDescent="0.35"/>
    <row r="528" ht="17.25" hidden="1" customHeight="1" x14ac:dyDescent="0.35"/>
    <row r="529" ht="17.25" hidden="1" customHeight="1" x14ac:dyDescent="0.35"/>
    <row r="530" ht="17.25" hidden="1" customHeight="1" x14ac:dyDescent="0.35"/>
    <row r="531" ht="17.25" hidden="1" customHeight="1" x14ac:dyDescent="0.35"/>
    <row r="532" ht="17.25" hidden="1" customHeight="1" x14ac:dyDescent="0.35"/>
    <row r="533" ht="17.25" hidden="1" customHeight="1" x14ac:dyDescent="0.35"/>
    <row r="534" ht="17.25" hidden="1" customHeight="1" x14ac:dyDescent="0.35"/>
    <row r="535" ht="17.25" hidden="1" customHeight="1" x14ac:dyDescent="0.35"/>
    <row r="536" ht="17.25" hidden="1" customHeight="1" x14ac:dyDescent="0.35"/>
    <row r="537" ht="17.25" hidden="1" customHeight="1" x14ac:dyDescent="0.35"/>
    <row r="538" ht="17.25" hidden="1" customHeight="1" x14ac:dyDescent="0.35"/>
    <row r="539" ht="17.25" hidden="1" customHeight="1" x14ac:dyDescent="0.35"/>
    <row r="540" ht="17.25" hidden="1" customHeight="1" x14ac:dyDescent="0.35"/>
    <row r="541" ht="17.25" hidden="1" customHeight="1" x14ac:dyDescent="0.35"/>
    <row r="542" ht="17.25" hidden="1" customHeight="1" x14ac:dyDescent="0.35"/>
    <row r="543" ht="17.25" hidden="1" customHeight="1" x14ac:dyDescent="0.35"/>
    <row r="544" ht="17.25" hidden="1" customHeight="1" x14ac:dyDescent="0.35"/>
    <row r="545" ht="17.25" hidden="1" customHeight="1" x14ac:dyDescent="0.35"/>
    <row r="546" ht="17.25" hidden="1" customHeight="1" x14ac:dyDescent="0.35"/>
    <row r="547" ht="17.25" hidden="1" customHeight="1" x14ac:dyDescent="0.35"/>
    <row r="548" ht="17.25" hidden="1" customHeight="1" x14ac:dyDescent="0.35"/>
    <row r="549" ht="17.25" hidden="1" customHeight="1" x14ac:dyDescent="0.35"/>
    <row r="550" ht="17.25" hidden="1" customHeight="1" x14ac:dyDescent="0.35"/>
    <row r="551" ht="17.25" hidden="1" customHeight="1" x14ac:dyDescent="0.35"/>
    <row r="552" ht="17.25" hidden="1" customHeight="1" x14ac:dyDescent="0.35"/>
    <row r="553" ht="17.25" hidden="1" customHeight="1" x14ac:dyDescent="0.35"/>
    <row r="554" ht="17.25" hidden="1" customHeight="1" x14ac:dyDescent="0.35"/>
    <row r="555" ht="17.25" hidden="1" customHeight="1" x14ac:dyDescent="0.35"/>
    <row r="556" ht="17.25" hidden="1" customHeight="1" x14ac:dyDescent="0.35"/>
    <row r="557" ht="17.25" hidden="1" customHeight="1" x14ac:dyDescent="0.35"/>
    <row r="558" ht="17.25" hidden="1" customHeight="1" x14ac:dyDescent="0.35"/>
    <row r="559" ht="17.25" hidden="1" customHeight="1" x14ac:dyDescent="0.35"/>
    <row r="560" ht="17.25" hidden="1" customHeight="1" x14ac:dyDescent="0.35"/>
    <row r="561" ht="17.25" hidden="1" customHeight="1" x14ac:dyDescent="0.35"/>
    <row r="562" ht="17.25" hidden="1" customHeight="1" x14ac:dyDescent="0.35"/>
    <row r="563" ht="17.25" hidden="1" customHeight="1" x14ac:dyDescent="0.35"/>
    <row r="564" ht="17.25" hidden="1" customHeight="1" x14ac:dyDescent="0.35"/>
    <row r="565" ht="17.25" hidden="1" customHeight="1" x14ac:dyDescent="0.35"/>
    <row r="566" ht="17.25" hidden="1" customHeight="1" x14ac:dyDescent="0.35"/>
    <row r="567" ht="17.25" hidden="1" customHeight="1" x14ac:dyDescent="0.35"/>
    <row r="568" ht="17.25" hidden="1" customHeight="1" x14ac:dyDescent="0.35"/>
    <row r="569" ht="17.25" hidden="1" customHeight="1" x14ac:dyDescent="0.35"/>
    <row r="570" ht="17.25" hidden="1" customHeight="1" x14ac:dyDescent="0.35"/>
    <row r="571" ht="17.25" hidden="1" customHeight="1" x14ac:dyDescent="0.35"/>
    <row r="572" ht="17.25" hidden="1" customHeight="1" x14ac:dyDescent="0.35"/>
    <row r="573" ht="17.25" hidden="1" customHeight="1" x14ac:dyDescent="0.35"/>
    <row r="574" ht="17.25" hidden="1" customHeight="1" x14ac:dyDescent="0.35"/>
    <row r="575" ht="17.25" hidden="1" customHeight="1" x14ac:dyDescent="0.35"/>
    <row r="576" ht="17.25" hidden="1" customHeight="1" x14ac:dyDescent="0.35"/>
    <row r="577" ht="17.25" hidden="1" customHeight="1" x14ac:dyDescent="0.35"/>
    <row r="578" ht="17.25" hidden="1" customHeight="1" x14ac:dyDescent="0.35"/>
    <row r="579" ht="17.25" hidden="1" customHeight="1" x14ac:dyDescent="0.35"/>
    <row r="580" ht="17.25" hidden="1" customHeight="1" x14ac:dyDescent="0.35"/>
    <row r="581" ht="17.25" hidden="1" customHeight="1" x14ac:dyDescent="0.35"/>
    <row r="582" ht="17.25" hidden="1" customHeight="1" x14ac:dyDescent="0.35"/>
    <row r="583" ht="17.25" hidden="1" customHeight="1" x14ac:dyDescent="0.35"/>
    <row r="584" ht="17.25" hidden="1" customHeight="1" x14ac:dyDescent="0.35"/>
    <row r="585" ht="17.25" hidden="1" customHeight="1" x14ac:dyDescent="0.35"/>
    <row r="586" ht="17.25" hidden="1" customHeight="1" x14ac:dyDescent="0.35"/>
    <row r="587" ht="17.25" hidden="1" customHeight="1" x14ac:dyDescent="0.35"/>
    <row r="588" ht="17.25" hidden="1" customHeight="1" x14ac:dyDescent="0.35"/>
    <row r="589" ht="17.25" hidden="1" customHeight="1" x14ac:dyDescent="0.35"/>
    <row r="590" ht="17.25" hidden="1" customHeight="1" x14ac:dyDescent="0.35"/>
    <row r="591" ht="17.25" hidden="1" customHeight="1" x14ac:dyDescent="0.35"/>
    <row r="592" ht="17.25" hidden="1" customHeight="1" x14ac:dyDescent="0.35"/>
    <row r="593" ht="17.25" hidden="1" customHeight="1" x14ac:dyDescent="0.35"/>
    <row r="594" ht="17.25" hidden="1" customHeight="1" x14ac:dyDescent="0.35"/>
    <row r="595" ht="17.25" hidden="1" customHeight="1" x14ac:dyDescent="0.35"/>
    <row r="596" ht="17.25" hidden="1" customHeight="1" x14ac:dyDescent="0.35"/>
    <row r="597" ht="17.25" hidden="1" customHeight="1" x14ac:dyDescent="0.35"/>
    <row r="598" ht="17.25" hidden="1" customHeight="1" x14ac:dyDescent="0.35"/>
    <row r="599" ht="17.25" hidden="1" customHeight="1" x14ac:dyDescent="0.35"/>
    <row r="600" ht="17.25" hidden="1" customHeight="1" x14ac:dyDescent="0.35"/>
    <row r="601" ht="17.25" hidden="1" customHeight="1" x14ac:dyDescent="0.35"/>
    <row r="602" ht="17.25" hidden="1" customHeight="1" x14ac:dyDescent="0.35"/>
    <row r="603" ht="17.25" hidden="1" customHeight="1" x14ac:dyDescent="0.35"/>
    <row r="604" ht="17.25" hidden="1" customHeight="1" x14ac:dyDescent="0.35"/>
    <row r="605" ht="17.25" hidden="1" customHeight="1" x14ac:dyDescent="0.35"/>
    <row r="606" ht="17.25" hidden="1" customHeight="1" x14ac:dyDescent="0.35"/>
    <row r="607" ht="17.25" hidden="1" customHeight="1" x14ac:dyDescent="0.35"/>
    <row r="608" ht="17.25" hidden="1" customHeight="1" x14ac:dyDescent="0.35"/>
    <row r="609" ht="17.25" hidden="1" customHeight="1" x14ac:dyDescent="0.35"/>
    <row r="610" ht="17.25" hidden="1" customHeight="1" x14ac:dyDescent="0.35"/>
    <row r="611" ht="17.25" hidden="1" customHeight="1" x14ac:dyDescent="0.35"/>
    <row r="612" ht="17.25" hidden="1" customHeight="1" x14ac:dyDescent="0.35"/>
    <row r="613" ht="17.25" hidden="1" customHeight="1" x14ac:dyDescent="0.35"/>
    <row r="614" ht="17.25" hidden="1" customHeight="1" x14ac:dyDescent="0.35"/>
    <row r="615" ht="17.25" hidden="1" customHeight="1" x14ac:dyDescent="0.35"/>
    <row r="616" ht="17.25" hidden="1" customHeight="1" x14ac:dyDescent="0.35"/>
    <row r="617" ht="17.25" hidden="1" customHeight="1" x14ac:dyDescent="0.35"/>
    <row r="618" ht="17.25" hidden="1" customHeight="1" x14ac:dyDescent="0.35"/>
    <row r="619" ht="17.25" hidden="1" customHeight="1" x14ac:dyDescent="0.35"/>
    <row r="620" ht="17.25" hidden="1" customHeight="1" x14ac:dyDescent="0.35"/>
    <row r="621" ht="17.25" hidden="1" customHeight="1" x14ac:dyDescent="0.35"/>
    <row r="622" ht="17.25" hidden="1" customHeight="1" x14ac:dyDescent="0.35"/>
    <row r="623" ht="17.25" hidden="1" customHeight="1" x14ac:dyDescent="0.35"/>
    <row r="624" ht="17.25" hidden="1" customHeight="1" x14ac:dyDescent="0.35"/>
    <row r="625" ht="17.25" hidden="1" customHeight="1" x14ac:dyDescent="0.35"/>
    <row r="626" ht="17.25" hidden="1" customHeight="1" x14ac:dyDescent="0.35"/>
    <row r="627" ht="17.25" hidden="1" customHeight="1" x14ac:dyDescent="0.35"/>
    <row r="628" ht="17.25" hidden="1" customHeight="1" x14ac:dyDescent="0.35"/>
    <row r="629" ht="17.25" hidden="1" customHeight="1" x14ac:dyDescent="0.35"/>
    <row r="630" ht="17.25" hidden="1" customHeight="1" x14ac:dyDescent="0.35"/>
    <row r="631" ht="17.25" hidden="1" customHeight="1" x14ac:dyDescent="0.35"/>
    <row r="632" ht="17.25" hidden="1" customHeight="1" x14ac:dyDescent="0.35"/>
    <row r="633" ht="17.25" hidden="1" customHeight="1" x14ac:dyDescent="0.35"/>
    <row r="634" ht="17.25" hidden="1" customHeight="1" x14ac:dyDescent="0.35"/>
    <row r="635" ht="17.25" hidden="1" customHeight="1" x14ac:dyDescent="0.35"/>
    <row r="636" ht="17.25" hidden="1" customHeight="1" x14ac:dyDescent="0.35"/>
    <row r="637" ht="17.25" hidden="1" customHeight="1" x14ac:dyDescent="0.35"/>
    <row r="638" ht="17.25" hidden="1" customHeight="1" x14ac:dyDescent="0.35"/>
    <row r="639" ht="17.25" hidden="1" customHeight="1" x14ac:dyDescent="0.35"/>
    <row r="640" ht="17.25" hidden="1" customHeight="1" x14ac:dyDescent="0.35"/>
    <row r="641" ht="17.25" hidden="1" customHeight="1" x14ac:dyDescent="0.35"/>
    <row r="642" ht="17.25" hidden="1" customHeight="1" x14ac:dyDescent="0.35"/>
    <row r="643" ht="17.25" hidden="1" customHeight="1" x14ac:dyDescent="0.35"/>
    <row r="644" ht="17.25" hidden="1" customHeight="1" x14ac:dyDescent="0.35"/>
    <row r="645" ht="17.25" hidden="1" customHeight="1" x14ac:dyDescent="0.35"/>
    <row r="646" ht="17.25" hidden="1" customHeight="1" x14ac:dyDescent="0.35"/>
    <row r="647" ht="17.25" hidden="1" customHeight="1" x14ac:dyDescent="0.35"/>
    <row r="648" ht="17.25" hidden="1" customHeight="1" x14ac:dyDescent="0.35"/>
    <row r="649" ht="17.25" hidden="1" customHeight="1" x14ac:dyDescent="0.35"/>
    <row r="650" ht="17.25" hidden="1" customHeight="1" x14ac:dyDescent="0.35"/>
    <row r="651" ht="17.25" hidden="1" customHeight="1" x14ac:dyDescent="0.35"/>
    <row r="652" ht="17.25" hidden="1" customHeight="1" x14ac:dyDescent="0.35"/>
    <row r="653" ht="17.25" hidden="1" customHeight="1" x14ac:dyDescent="0.35"/>
    <row r="654" ht="17.25" hidden="1" customHeight="1" x14ac:dyDescent="0.35"/>
    <row r="655" ht="17.25" hidden="1" customHeight="1" x14ac:dyDescent="0.35"/>
    <row r="656" ht="17.25" hidden="1" customHeight="1" x14ac:dyDescent="0.35"/>
    <row r="657" ht="17.25" hidden="1" customHeight="1" x14ac:dyDescent="0.35"/>
    <row r="658" ht="17.25" hidden="1" customHeight="1" x14ac:dyDescent="0.35"/>
    <row r="659" ht="17.25" hidden="1" customHeight="1" x14ac:dyDescent="0.35"/>
    <row r="660" ht="17.25" hidden="1" customHeight="1" x14ac:dyDescent="0.35"/>
    <row r="661" ht="17.25" hidden="1" customHeight="1" x14ac:dyDescent="0.35"/>
    <row r="662" ht="17.25" hidden="1" customHeight="1" x14ac:dyDescent="0.35"/>
    <row r="663" ht="17.25" hidden="1" customHeight="1" x14ac:dyDescent="0.35"/>
    <row r="664" ht="17.25" hidden="1" customHeight="1" x14ac:dyDescent="0.35"/>
    <row r="665" ht="17.25" hidden="1" customHeight="1" x14ac:dyDescent="0.35"/>
    <row r="666" ht="17.25" hidden="1" customHeight="1" x14ac:dyDescent="0.35"/>
    <row r="667" ht="17.25" hidden="1" customHeight="1" x14ac:dyDescent="0.35"/>
    <row r="668" ht="17.25" hidden="1" customHeight="1" x14ac:dyDescent="0.35"/>
    <row r="669" ht="17.25" hidden="1" customHeight="1" x14ac:dyDescent="0.35"/>
    <row r="670" ht="17.25" hidden="1" customHeight="1" x14ac:dyDescent="0.35"/>
    <row r="671" ht="17.25" hidden="1" customHeight="1" x14ac:dyDescent="0.35"/>
    <row r="672" ht="17.25" hidden="1" customHeight="1" x14ac:dyDescent="0.35"/>
    <row r="673" ht="17.25" hidden="1" customHeight="1" x14ac:dyDescent="0.35"/>
    <row r="674" ht="17.25" hidden="1" customHeight="1" x14ac:dyDescent="0.35"/>
    <row r="675" ht="17.25" hidden="1" customHeight="1" x14ac:dyDescent="0.35"/>
    <row r="676" ht="17.25" hidden="1" customHeight="1" x14ac:dyDescent="0.35"/>
    <row r="677" ht="17.25" hidden="1" customHeight="1" x14ac:dyDescent="0.35"/>
    <row r="678" ht="17.25" hidden="1" customHeight="1" x14ac:dyDescent="0.35"/>
    <row r="679" ht="17.25" hidden="1" customHeight="1" x14ac:dyDescent="0.35"/>
    <row r="680" ht="17.25" hidden="1" customHeight="1" x14ac:dyDescent="0.35"/>
    <row r="681" ht="17.25" hidden="1" customHeight="1" x14ac:dyDescent="0.35"/>
    <row r="682" ht="17.25" hidden="1" customHeight="1" x14ac:dyDescent="0.35"/>
    <row r="683" ht="17.25" hidden="1" customHeight="1" x14ac:dyDescent="0.35"/>
    <row r="684" ht="17.25" hidden="1" customHeight="1" x14ac:dyDescent="0.35"/>
    <row r="685" ht="17.25" hidden="1" customHeight="1" x14ac:dyDescent="0.35"/>
    <row r="686" ht="17.25" hidden="1" customHeight="1" x14ac:dyDescent="0.35"/>
    <row r="687" ht="17.25" hidden="1" customHeight="1" x14ac:dyDescent="0.35"/>
    <row r="688" ht="17.25" hidden="1" customHeight="1" x14ac:dyDescent="0.35"/>
    <row r="689" ht="17.25" hidden="1" customHeight="1" x14ac:dyDescent="0.35"/>
    <row r="690" ht="17.25" hidden="1" customHeight="1" x14ac:dyDescent="0.35"/>
    <row r="691" ht="17.25" hidden="1" customHeight="1" x14ac:dyDescent="0.35"/>
    <row r="692" ht="17.25" hidden="1" customHeight="1" x14ac:dyDescent="0.35"/>
    <row r="693" ht="17.25" hidden="1" customHeight="1" x14ac:dyDescent="0.35"/>
    <row r="694" ht="17.25" hidden="1" customHeight="1" x14ac:dyDescent="0.35"/>
    <row r="695" ht="17.25" hidden="1" customHeight="1" x14ac:dyDescent="0.35"/>
    <row r="696" ht="17.25" hidden="1" customHeight="1" x14ac:dyDescent="0.35"/>
    <row r="697" ht="17.25" hidden="1" customHeight="1" x14ac:dyDescent="0.35"/>
    <row r="698" ht="17.25" hidden="1" customHeight="1" x14ac:dyDescent="0.35"/>
    <row r="699" ht="17.25" hidden="1" customHeight="1" x14ac:dyDescent="0.35"/>
    <row r="700" ht="17.25" hidden="1" customHeight="1" x14ac:dyDescent="0.35"/>
    <row r="701" ht="17.25" hidden="1" customHeight="1" x14ac:dyDescent="0.35"/>
    <row r="702" ht="17.25" hidden="1" customHeight="1" x14ac:dyDescent="0.35"/>
    <row r="703" ht="17.25" hidden="1" customHeight="1" x14ac:dyDescent="0.35"/>
    <row r="704" ht="17.25" hidden="1" customHeight="1" x14ac:dyDescent="0.35"/>
    <row r="705" ht="17.25" hidden="1" customHeight="1" x14ac:dyDescent="0.35"/>
    <row r="706" ht="17.25" hidden="1" customHeight="1" x14ac:dyDescent="0.35"/>
    <row r="707" ht="17.25" hidden="1" customHeight="1" x14ac:dyDescent="0.35"/>
    <row r="708" ht="17.25" hidden="1" customHeight="1" x14ac:dyDescent="0.35"/>
    <row r="709" ht="17.25" hidden="1" customHeight="1" x14ac:dyDescent="0.35"/>
    <row r="710" ht="17.25" hidden="1" customHeight="1" x14ac:dyDescent="0.35"/>
    <row r="711" ht="17.25" hidden="1" customHeight="1" x14ac:dyDescent="0.35"/>
    <row r="712" ht="17.25" hidden="1" customHeight="1" x14ac:dyDescent="0.35"/>
    <row r="713" ht="17.25" hidden="1" customHeight="1" x14ac:dyDescent="0.35"/>
    <row r="714" ht="17.25" hidden="1" customHeight="1" x14ac:dyDescent="0.35"/>
    <row r="715" ht="17.25" hidden="1" customHeight="1" x14ac:dyDescent="0.35"/>
    <row r="716" ht="17.25" hidden="1" customHeight="1" x14ac:dyDescent="0.35"/>
    <row r="717" ht="17.25" hidden="1" customHeight="1" x14ac:dyDescent="0.35"/>
    <row r="718" ht="17.25" hidden="1" customHeight="1" x14ac:dyDescent="0.35"/>
    <row r="719" ht="17.25" hidden="1" customHeight="1" x14ac:dyDescent="0.35"/>
    <row r="720" ht="17.25" hidden="1" customHeight="1" x14ac:dyDescent="0.35"/>
    <row r="721" ht="17.25" hidden="1" customHeight="1" x14ac:dyDescent="0.35"/>
    <row r="722" ht="17.25" hidden="1" customHeight="1" x14ac:dyDescent="0.35"/>
    <row r="723" ht="17.25" hidden="1" customHeight="1" x14ac:dyDescent="0.35"/>
    <row r="724" ht="17.25" hidden="1" customHeight="1" x14ac:dyDescent="0.35"/>
    <row r="725" ht="17.25" hidden="1" customHeight="1" x14ac:dyDescent="0.35"/>
  </sheetData>
  <sheetProtection sheet="1" objects="1" scenarios="1"/>
  <mergeCells count="217">
    <mergeCell ref="B57:E57"/>
    <mergeCell ref="F57:G57"/>
    <mergeCell ref="L47:N47"/>
    <mergeCell ref="P47:R47"/>
    <mergeCell ref="F59:G59"/>
    <mergeCell ref="H59:I59"/>
    <mergeCell ref="L59:S60"/>
    <mergeCell ref="J58:K60"/>
    <mergeCell ref="J52:K57"/>
    <mergeCell ref="L57:O57"/>
    <mergeCell ref="P57:S57"/>
    <mergeCell ref="H57:I57"/>
    <mergeCell ref="B54:E54"/>
    <mergeCell ref="F54:G54"/>
    <mergeCell ref="H54:I54"/>
    <mergeCell ref="B55:E55"/>
    <mergeCell ref="F55:G55"/>
    <mergeCell ref="H55:I55"/>
    <mergeCell ref="A50:K51"/>
    <mergeCell ref="A52:I52"/>
    <mergeCell ref="L55:S56"/>
    <mergeCell ref="A53:E53"/>
    <mergeCell ref="F53:G53"/>
    <mergeCell ref="H53:I53"/>
    <mergeCell ref="A43:I43"/>
    <mergeCell ref="L43:N43"/>
    <mergeCell ref="P43:R43"/>
    <mergeCell ref="A48:K49"/>
    <mergeCell ref="L49:O49"/>
    <mergeCell ref="P49:S49"/>
    <mergeCell ref="A47:K47"/>
    <mergeCell ref="L48:S48"/>
    <mergeCell ref="L52:S52"/>
    <mergeCell ref="A44:F45"/>
    <mergeCell ref="G44:K44"/>
    <mergeCell ref="G45:K45"/>
    <mergeCell ref="L44:O44"/>
    <mergeCell ref="P44:S44"/>
    <mergeCell ref="L45:O45"/>
    <mergeCell ref="P45:S45"/>
    <mergeCell ref="A46:K46"/>
    <mergeCell ref="L46:O46"/>
    <mergeCell ref="P46:S46"/>
    <mergeCell ref="L53:O54"/>
    <mergeCell ref="P53:S54"/>
    <mergeCell ref="O50:O51"/>
    <mergeCell ref="P50:R51"/>
    <mergeCell ref="S50:S51"/>
    <mergeCell ref="L50:N51"/>
    <mergeCell ref="H56:I56"/>
    <mergeCell ref="B56:E56"/>
    <mergeCell ref="F56:G56"/>
    <mergeCell ref="A63:G63"/>
    <mergeCell ref="H63:M63"/>
    <mergeCell ref="N63:S63"/>
    <mergeCell ref="A61:S61"/>
    <mergeCell ref="F58:G58"/>
    <mergeCell ref="H58:I58"/>
    <mergeCell ref="F60:I60"/>
    <mergeCell ref="A62:C62"/>
    <mergeCell ref="D62:F62"/>
    <mergeCell ref="G62:I62"/>
    <mergeCell ref="Q62:S62"/>
    <mergeCell ref="A58:E58"/>
    <mergeCell ref="A59:E59"/>
    <mergeCell ref="A60:E60"/>
    <mergeCell ref="L58:O58"/>
    <mergeCell ref="P58:S58"/>
    <mergeCell ref="N62:P62"/>
    <mergeCell ref="J62:K62"/>
    <mergeCell ref="L62:M62"/>
    <mergeCell ref="R39:S40"/>
    <mergeCell ref="A41:D42"/>
    <mergeCell ref="E41:I42"/>
    <mergeCell ref="N41:O42"/>
    <mergeCell ref="R41:S42"/>
    <mergeCell ref="A39:D40"/>
    <mergeCell ref="E39:I40"/>
    <mergeCell ref="N39:O40"/>
    <mergeCell ref="L39:L40"/>
    <mergeCell ref="L41:L42"/>
    <mergeCell ref="P39:P40"/>
    <mergeCell ref="P41:P42"/>
    <mergeCell ref="M39:M40"/>
    <mergeCell ref="M41:M42"/>
    <mergeCell ref="Q41:Q42"/>
    <mergeCell ref="Q39:Q40"/>
    <mergeCell ref="J39:J40"/>
    <mergeCell ref="J41:J42"/>
    <mergeCell ref="K39:K40"/>
    <mergeCell ref="K41:K42"/>
    <mergeCell ref="R35:S36"/>
    <mergeCell ref="A37:D38"/>
    <mergeCell ref="E37:I38"/>
    <mergeCell ref="N37:O38"/>
    <mergeCell ref="R37:S38"/>
    <mergeCell ref="A35:D36"/>
    <mergeCell ref="E35:I36"/>
    <mergeCell ref="N35:O36"/>
    <mergeCell ref="L35:L36"/>
    <mergeCell ref="L37:L38"/>
    <mergeCell ref="P35:P36"/>
    <mergeCell ref="P37:P38"/>
    <mergeCell ref="M35:M36"/>
    <mergeCell ref="M37:M38"/>
    <mergeCell ref="Q37:Q38"/>
    <mergeCell ref="Q35:Q36"/>
    <mergeCell ref="J35:J36"/>
    <mergeCell ref="J37:J38"/>
    <mergeCell ref="K35:K36"/>
    <mergeCell ref="K37:K38"/>
    <mergeCell ref="R32:S32"/>
    <mergeCell ref="A33:D34"/>
    <mergeCell ref="E33:I34"/>
    <mergeCell ref="N33:O34"/>
    <mergeCell ref="R33:S34"/>
    <mergeCell ref="A28:S28"/>
    <mergeCell ref="A29:D32"/>
    <mergeCell ref="E29:I32"/>
    <mergeCell ref="L29:S30"/>
    <mergeCell ref="L31:O31"/>
    <mergeCell ref="P31:S31"/>
    <mergeCell ref="N32:O32"/>
    <mergeCell ref="L33:L34"/>
    <mergeCell ref="P33:P34"/>
    <mergeCell ref="M33:M34"/>
    <mergeCell ref="Q33:Q34"/>
    <mergeCell ref="J29:J32"/>
    <mergeCell ref="K29:K32"/>
    <mergeCell ref="J33:J34"/>
    <mergeCell ref="K33:K34"/>
    <mergeCell ref="R26:S26"/>
    <mergeCell ref="A27:F27"/>
    <mergeCell ref="N27:O27"/>
    <mergeCell ref="P27:Q27"/>
    <mergeCell ref="R27:S27"/>
    <mergeCell ref="A26:F26"/>
    <mergeCell ref="N26:O26"/>
    <mergeCell ref="P26:Q26"/>
    <mergeCell ref="G27:M27"/>
    <mergeCell ref="G26:M26"/>
    <mergeCell ref="A25:B25"/>
    <mergeCell ref="C25:E25"/>
    <mergeCell ref="F25:H25"/>
    <mergeCell ref="I25:K25"/>
    <mergeCell ref="L25:O25"/>
    <mergeCell ref="P25:S25"/>
    <mergeCell ref="A23:S23"/>
    <mergeCell ref="A24:B24"/>
    <mergeCell ref="C24:E24"/>
    <mergeCell ref="F24:H24"/>
    <mergeCell ref="I24:K24"/>
    <mergeCell ref="L24:O24"/>
    <mergeCell ref="P24:S24"/>
    <mergeCell ref="R21:S21"/>
    <mergeCell ref="A22:F22"/>
    <mergeCell ref="N22:O22"/>
    <mergeCell ref="P22:Q22"/>
    <mergeCell ref="R22:S22"/>
    <mergeCell ref="A21:F21"/>
    <mergeCell ref="N21:O21"/>
    <mergeCell ref="P21:Q21"/>
    <mergeCell ref="G22:M22"/>
    <mergeCell ref="G21:M21"/>
    <mergeCell ref="A20:B20"/>
    <mergeCell ref="C20:E20"/>
    <mergeCell ref="F20:H20"/>
    <mergeCell ref="I20:K20"/>
    <mergeCell ref="L20:O20"/>
    <mergeCell ref="P20:S20"/>
    <mergeCell ref="A19:B19"/>
    <mergeCell ref="C19:E19"/>
    <mergeCell ref="F19:H19"/>
    <mergeCell ref="I19:K19"/>
    <mergeCell ref="L19:O19"/>
    <mergeCell ref="P19:S19"/>
    <mergeCell ref="A16:E16"/>
    <mergeCell ref="F16:G16"/>
    <mergeCell ref="A17:E17"/>
    <mergeCell ref="F17:G17"/>
    <mergeCell ref="A18:S18"/>
    <mergeCell ref="A14:H14"/>
    <mergeCell ref="A15:H15"/>
    <mergeCell ref="I15:S15"/>
    <mergeCell ref="I14:S14"/>
    <mergeCell ref="I16:I17"/>
    <mergeCell ref="J16:S17"/>
    <mergeCell ref="A13:B13"/>
    <mergeCell ref="C13:E13"/>
    <mergeCell ref="F13:H13"/>
    <mergeCell ref="I13:K13"/>
    <mergeCell ref="L13:O13"/>
    <mergeCell ref="P13:S13"/>
    <mergeCell ref="A9:D10"/>
    <mergeCell ref="H9:I10"/>
    <mergeCell ref="M9:P10"/>
    <mergeCell ref="A11:S11"/>
    <mergeCell ref="A12:B12"/>
    <mergeCell ref="C12:E12"/>
    <mergeCell ref="F12:H12"/>
    <mergeCell ref="I12:K12"/>
    <mergeCell ref="L12:O12"/>
    <mergeCell ref="P12:S12"/>
    <mergeCell ref="A2:D7"/>
    <mergeCell ref="E2:O3"/>
    <mergeCell ref="P2:S8"/>
    <mergeCell ref="E4:O5"/>
    <mergeCell ref="E6:G7"/>
    <mergeCell ref="H7:I7"/>
    <mergeCell ref="J7:K7"/>
    <mergeCell ref="A8:O8"/>
    <mergeCell ref="L7:M7"/>
    <mergeCell ref="H6:I6"/>
    <mergeCell ref="J6:K6"/>
    <mergeCell ref="L6:M6"/>
    <mergeCell ref="N6:O6"/>
    <mergeCell ref="N7:O7"/>
  </mergeCells>
  <conditionalFormatting sqref="F58:I58">
    <cfRule type="containsText" dxfId="54" priority="3" operator="containsText" text="DEFINA COMPETENCIA">
      <formula>NOT(ISERROR(SEARCH("DEFINA COMPETENCIA",F58)))</formula>
    </cfRule>
  </conditionalFormatting>
  <conditionalFormatting sqref="L45:O45">
    <cfRule type="containsText" dxfId="53" priority="2" operator="containsText" text="DEBE SER SUPERIOR A 30 DIAS">
      <formula>NOT(ISERROR(SEARCH("DEBE SER SUPERIOR A 30 DIAS",L45)))</formula>
    </cfRule>
  </conditionalFormatting>
  <conditionalFormatting sqref="P45:S45">
    <cfRule type="containsText" dxfId="52" priority="1" operator="containsText" text="DEBE SER SUPERIOR A 30 DIAS">
      <formula>NOT(ISERROR(SEARCH("DEBE SER SUPERIOR A 30 DIAS",P45)))</formula>
    </cfRule>
  </conditionalFormatting>
  <dataValidations xWindow="1012" yWindow="297" count="2">
    <dataValidation type="decimal" allowBlank="1" showInputMessage="1" showErrorMessage="1" sqref="P53:S54" xr:uid="{00000000-0002-0000-0100-000000000000}">
      <formula1>0</formula1>
      <formula2>10</formula2>
    </dataValidation>
    <dataValidation type="whole" allowBlank="1" showInputMessage="1" showErrorMessage="1" sqref="L44:S44" xr:uid="{00000000-0002-0000-0100-000001000000}">
      <formula1>31</formula1>
      <formula2>180</formula2>
    </dataValidation>
  </dataValidations>
  <hyperlinks>
    <hyperlink ref="Q62:S62" location="'F10. EVA. INFERIOR A 1 AÑO'!A1" display="F10. EVA. INFERIOR A 1 AÑO" xr:uid="{00000000-0004-0000-0100-000000000000}"/>
    <hyperlink ref="G62:I62" location="'F6. REPOR CLF PRD ANUAL U ORD'!A1" display="F6. REPOR CLF PRD ANUAL U ORD" xr:uid="{00000000-0004-0000-0100-000001000000}"/>
    <hyperlink ref="D62:F62" location="'F7. PLAN DE MEJORAMIENTO'!A1" display="F7. PLAN DE MEJORAMIENTO" xr:uid="{00000000-0004-0000-0100-000002000000}"/>
    <hyperlink ref="A62:C62" location="'F3. EVIDENCIAS'!A1" display="F3. EVIDENCIAS" xr:uid="{00000000-0004-0000-0100-000003000000}"/>
    <hyperlink ref="J52:K57" location="'F5. EVA. ÁREAS O DEPENDENCIAS.'!A1" display="'F5. EVA. ÁREAS O DEPENDENCIAS.'!A1" xr:uid="{00000000-0004-0000-0100-000004000000}"/>
    <hyperlink ref="J58:K60" location="'F4. CALF. COM. COMPORT.'!A1" display="F4. CAL. COMP. COMPORTAMENT." xr:uid="{00000000-0004-0000-0100-000005000000}"/>
    <hyperlink ref="L59:S60" location="'F2. COMP. LAB Y COM COMPOR'!A1" display="F2. COMP. LAB Y COM COMPOR'!A1" xr:uid="{00000000-0004-0000-0100-000006000000}"/>
    <hyperlink ref="J62:K62" location="'F8. EVA. EVENTUAL (Semestre 1)'!A1" display="F8. EVA. EVENTUAL (Sem 1)" xr:uid="{00000000-0004-0000-0100-000007000000}"/>
    <hyperlink ref="L62:M62" location="'F8. EVA. EVENTUAL (Semestre 2)'!A1" display="F8. EVA. EVENTUAL (Sem 2)" xr:uid="{00000000-0004-0000-0100-000008000000}"/>
    <hyperlink ref="N62:P62" location="'F9. EV. EXTRAORDINARIA'!A1" display="F9. EVA. EXTRAORDINARIA" xr:uid="{00000000-0004-0000-0100-000009000000}"/>
  </hyperlinks>
  <printOptions horizontalCentered="1"/>
  <pageMargins left="0.39370078740157483" right="0.39370078740157483" top="0.39370078740157483" bottom="0.19685039370078741" header="0.31496062992125984" footer="0.31496062992125984"/>
  <pageSetup scale="44" orientation="landscape" horizontalDpi="4294967294" r:id="rId1"/>
  <drawing r:id="rId2"/>
  <extLst>
    <ext xmlns:x14="http://schemas.microsoft.com/office/spreadsheetml/2009/9/main" uri="{CCE6A557-97BC-4b89-ADB6-D9C93CAAB3DF}">
      <x14:dataValidations xmlns:xm="http://schemas.microsoft.com/office/excel/2006/main" xWindow="1012" yWindow="297" count="4">
        <x14:dataValidation type="list" allowBlank="1" showInputMessage="1" showErrorMessage="1" xr:uid="{00000000-0002-0000-0100-000002000000}">
          <x14:formula1>
            <xm:f>Hoja4!$N$1:$N$102</xm:f>
          </x14:formula1>
          <xm:sqref>Q41 M37 Q39 Q37 Q33 Q35 M41 M33 M35 M39</xm:sqref>
        </x14:dataValidation>
        <x14:dataValidation type="list" allowBlank="1" showInputMessage="1" showErrorMessage="1" xr:uid="{00000000-0002-0000-0100-000003000000}">
          <x14:formula1>
            <xm:f>Hoja4!$J$4:$J$36</xm:f>
          </x14:formula1>
          <xm:sqref>G10 L10 S10</xm:sqref>
        </x14:dataValidation>
        <x14:dataValidation type="list" allowBlank="1" showInputMessage="1" showErrorMessage="1" promptTitle="Dias" xr:uid="{00000000-0002-0000-0100-000004000000}">
          <x14:formula1>
            <xm:f>Hoja4!$H$3:$H$33</xm:f>
          </x14:formula1>
          <xm:sqref>E10 J10 Q10</xm:sqref>
        </x14:dataValidation>
        <x14:dataValidation type="list" allowBlank="1" showInputMessage="1" showErrorMessage="1" xr:uid="{00000000-0002-0000-0100-000005000000}">
          <x14:formula1>
            <xm:f>Hoja4!$E$3:$E$14</xm:f>
          </x14:formula1>
          <xm:sqref>F10 K10 R10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4"/>
  <dimension ref="A1:AH1474"/>
  <sheetViews>
    <sheetView topLeftCell="A633" zoomScale="85" zoomScaleNormal="85" workbookViewId="0">
      <selection activeCell="E638" sqref="E638"/>
    </sheetView>
  </sheetViews>
  <sheetFormatPr baseColWidth="10" defaultColWidth="11.453125" defaultRowHeight="14.5" x14ac:dyDescent="0.35"/>
  <cols>
    <col min="1" max="1" width="53.7265625" style="29" customWidth="1"/>
    <col min="2" max="2" width="55.26953125" style="29" customWidth="1"/>
    <col min="3" max="3" width="78.7265625" style="29" customWidth="1"/>
    <col min="4" max="4" width="53.7265625" style="29" customWidth="1"/>
    <col min="5" max="5" width="59.1796875" style="29" customWidth="1"/>
    <col min="6" max="8" width="11.453125" style="29"/>
    <col min="9" max="9" width="40.1796875" style="29" customWidth="1"/>
    <col min="10" max="13" width="11.453125" style="29"/>
    <col min="14" max="14" width="13.1796875" style="29" bestFit="1" customWidth="1"/>
    <col min="15" max="16" width="11.453125" style="29"/>
    <col min="17" max="17" width="50" style="29" bestFit="1" customWidth="1"/>
    <col min="18" max="20" width="11.453125" style="29"/>
    <col min="21" max="21" width="25.1796875" style="29" customWidth="1"/>
    <col min="22" max="26" width="11.453125" style="29"/>
    <col min="27" max="27" width="11.453125" style="208"/>
    <col min="28" max="28" width="63.1796875" style="29" customWidth="1"/>
    <col min="29" max="29" width="11.453125" style="29"/>
    <col min="30" max="30" width="19.7265625" style="29" customWidth="1"/>
    <col min="31" max="31" width="45.54296875" style="29" customWidth="1"/>
    <col min="32" max="32" width="69.1796875" style="29" customWidth="1"/>
    <col min="33" max="33" width="59" style="29" customWidth="1"/>
    <col min="34" max="16384" width="11.453125" style="29"/>
  </cols>
  <sheetData>
    <row r="1" spans="1:28" ht="15" customHeight="1" x14ac:dyDescent="0.35">
      <c r="N1" s="58">
        <v>0</v>
      </c>
    </row>
    <row r="2" spans="1:28" ht="15" customHeight="1" x14ac:dyDescent="0.35">
      <c r="A2" s="29" t="s">
        <v>135</v>
      </c>
      <c r="C2" s="29" t="s">
        <v>136</v>
      </c>
      <c r="N2" s="58">
        <v>1</v>
      </c>
      <c r="P2" s="30">
        <v>42370</v>
      </c>
      <c r="S2" s="29" t="s">
        <v>137</v>
      </c>
      <c r="T2" s="61">
        <v>0.01</v>
      </c>
      <c r="U2" s="29" t="s">
        <v>138</v>
      </c>
      <c r="Z2" s="57" t="s">
        <v>139</v>
      </c>
    </row>
    <row r="3" spans="1:28" ht="15" customHeight="1" x14ac:dyDescent="0.35">
      <c r="A3" s="31">
        <v>1050</v>
      </c>
      <c r="C3" s="29" t="s">
        <v>140</v>
      </c>
      <c r="D3" s="29" t="s">
        <v>141</v>
      </c>
      <c r="E3" s="29">
        <v>1</v>
      </c>
      <c r="F3" s="29">
        <v>6</v>
      </c>
      <c r="H3" s="29">
        <v>1</v>
      </c>
      <c r="J3" s="29">
        <v>2016</v>
      </c>
      <c r="L3" s="29">
        <v>65</v>
      </c>
      <c r="N3" s="58">
        <v>2</v>
      </c>
      <c r="P3" s="30">
        <v>42371</v>
      </c>
      <c r="S3" s="29" t="s">
        <v>142</v>
      </c>
      <c r="T3" s="61">
        <v>0.02</v>
      </c>
      <c r="U3" s="29" t="s">
        <v>138</v>
      </c>
      <c r="Y3" s="29" t="s">
        <v>143</v>
      </c>
      <c r="Z3" s="57" t="s">
        <v>139</v>
      </c>
      <c r="AA3" s="208">
        <v>1</v>
      </c>
      <c r="AB3" s="29" t="s">
        <v>138</v>
      </c>
    </row>
    <row r="4" spans="1:28" ht="14.5" customHeight="1" x14ac:dyDescent="0.35">
      <c r="A4" s="31">
        <v>1020</v>
      </c>
      <c r="C4" s="29" t="s">
        <v>144</v>
      </c>
      <c r="D4" s="29" t="s">
        <v>145</v>
      </c>
      <c r="E4" s="29">
        <v>2</v>
      </c>
      <c r="F4" s="29">
        <v>9</v>
      </c>
      <c r="G4" s="32" t="s">
        <v>146</v>
      </c>
      <c r="H4" s="29">
        <v>2</v>
      </c>
      <c r="J4" s="29">
        <v>2017</v>
      </c>
      <c r="L4" s="29">
        <v>76</v>
      </c>
      <c r="N4" s="58">
        <v>3</v>
      </c>
      <c r="P4" s="30">
        <v>42372</v>
      </c>
      <c r="T4" s="61">
        <v>0.03</v>
      </c>
      <c r="U4" s="29" t="s">
        <v>138</v>
      </c>
      <c r="Z4" s="57" t="s">
        <v>139</v>
      </c>
      <c r="AA4" s="208">
        <v>1.1000000000000001</v>
      </c>
      <c r="AB4" s="29" t="s">
        <v>138</v>
      </c>
    </row>
    <row r="5" spans="1:28" ht="15" customHeight="1" x14ac:dyDescent="0.35">
      <c r="A5" s="31">
        <v>1060</v>
      </c>
      <c r="C5" s="29" t="s">
        <v>147</v>
      </c>
      <c r="D5" s="29" t="s">
        <v>148</v>
      </c>
      <c r="E5" s="29">
        <v>3</v>
      </c>
      <c r="F5" s="29">
        <v>12</v>
      </c>
      <c r="H5" s="29">
        <v>3</v>
      </c>
      <c r="J5" s="29">
        <v>2018</v>
      </c>
      <c r="N5" s="58">
        <v>4</v>
      </c>
      <c r="P5" s="30">
        <v>42373</v>
      </c>
      <c r="T5" s="61">
        <v>0.04</v>
      </c>
      <c r="U5" s="29" t="s">
        <v>138</v>
      </c>
      <c r="Z5" s="57" t="s">
        <v>139</v>
      </c>
      <c r="AA5" s="208">
        <v>1.2</v>
      </c>
      <c r="AB5" s="29" t="s">
        <v>138</v>
      </c>
    </row>
    <row r="6" spans="1:28" ht="14.5" customHeight="1" x14ac:dyDescent="0.35">
      <c r="A6" s="31">
        <v>1045</v>
      </c>
      <c r="C6" s="29" t="s">
        <v>149</v>
      </c>
      <c r="E6" s="29">
        <v>4</v>
      </c>
      <c r="F6" s="29">
        <v>15</v>
      </c>
      <c r="H6" s="29">
        <v>4</v>
      </c>
      <c r="J6" s="29">
        <v>2019</v>
      </c>
      <c r="N6" s="58">
        <v>5</v>
      </c>
      <c r="P6" s="30">
        <v>42374</v>
      </c>
      <c r="T6" s="61">
        <v>0.05</v>
      </c>
      <c r="U6" s="29" t="s">
        <v>138</v>
      </c>
      <c r="Z6" s="57" t="s">
        <v>139</v>
      </c>
      <c r="AA6" s="208">
        <v>1.3</v>
      </c>
      <c r="AB6" s="29" t="s">
        <v>138</v>
      </c>
    </row>
    <row r="7" spans="1:28" ht="14.5" customHeight="1" x14ac:dyDescent="0.35">
      <c r="A7" s="33">
        <v>2025</v>
      </c>
      <c r="E7" s="29">
        <v>5</v>
      </c>
      <c r="F7" s="29">
        <v>4</v>
      </c>
      <c r="H7" s="29">
        <v>5</v>
      </c>
      <c r="J7" s="29">
        <v>2020</v>
      </c>
      <c r="N7" s="58">
        <v>6</v>
      </c>
      <c r="P7" s="30">
        <v>42375</v>
      </c>
      <c r="T7" s="61">
        <v>0.06</v>
      </c>
      <c r="U7" s="29" t="s">
        <v>138</v>
      </c>
      <c r="Z7" s="57" t="s">
        <v>139</v>
      </c>
      <c r="AA7" s="208">
        <v>1.4</v>
      </c>
      <c r="AB7" s="29" t="s">
        <v>138</v>
      </c>
    </row>
    <row r="8" spans="1:28" ht="15" customHeight="1" x14ac:dyDescent="0.35">
      <c r="A8" s="31">
        <v>2001</v>
      </c>
      <c r="E8" s="29">
        <v>6</v>
      </c>
      <c r="F8" s="29">
        <v>6</v>
      </c>
      <c r="H8" s="29">
        <v>6</v>
      </c>
      <c r="J8" s="29">
        <v>2021</v>
      </c>
      <c r="N8" s="58">
        <v>7</v>
      </c>
      <c r="P8" s="30">
        <v>42376</v>
      </c>
      <c r="T8" s="61">
        <v>7.0000000000000007E-2</v>
      </c>
      <c r="U8" s="29" t="s">
        <v>138</v>
      </c>
      <c r="Y8" s="29" t="s">
        <v>150</v>
      </c>
      <c r="Z8" s="57" t="s">
        <v>139</v>
      </c>
      <c r="AA8" s="208">
        <v>1.5</v>
      </c>
      <c r="AB8" s="29" t="s">
        <v>138</v>
      </c>
    </row>
    <row r="9" spans="1:28" ht="14.5" customHeight="1" x14ac:dyDescent="0.35">
      <c r="A9" s="31">
        <v>2132</v>
      </c>
      <c r="C9" s="29" t="s">
        <v>143</v>
      </c>
      <c r="E9" s="29">
        <v>7</v>
      </c>
      <c r="F9" s="29">
        <v>8</v>
      </c>
      <c r="H9" s="29">
        <v>7</v>
      </c>
      <c r="J9" s="29">
        <v>2022</v>
      </c>
      <c r="N9" s="58">
        <v>8</v>
      </c>
      <c r="P9" s="30">
        <v>42377</v>
      </c>
      <c r="T9" s="61">
        <v>0.08</v>
      </c>
      <c r="U9" s="29" t="s">
        <v>138</v>
      </c>
      <c r="Y9" s="29" t="s">
        <v>151</v>
      </c>
      <c r="Z9" s="57" t="s">
        <v>139</v>
      </c>
      <c r="AA9" s="208">
        <v>1.6</v>
      </c>
      <c r="AB9" s="29" t="s">
        <v>138</v>
      </c>
    </row>
    <row r="10" spans="1:28" ht="15" customHeight="1" x14ac:dyDescent="0.35">
      <c r="A10" s="34">
        <v>2133</v>
      </c>
      <c r="C10" s="29" t="s">
        <v>152</v>
      </c>
      <c r="E10" s="29">
        <v>8</v>
      </c>
      <c r="F10" s="29">
        <v>10</v>
      </c>
      <c r="H10" s="29">
        <v>8</v>
      </c>
      <c r="J10" s="29">
        <v>2023</v>
      </c>
      <c r="N10" s="58">
        <v>9</v>
      </c>
      <c r="P10" s="30">
        <v>42378</v>
      </c>
      <c r="T10" s="61">
        <v>0.09</v>
      </c>
      <c r="U10" s="29" t="s">
        <v>138</v>
      </c>
      <c r="V10" s="35">
        <v>1</v>
      </c>
      <c r="W10" s="35">
        <v>1</v>
      </c>
      <c r="Y10" s="29" t="s">
        <v>153</v>
      </c>
      <c r="Z10" s="57" t="s">
        <v>139</v>
      </c>
      <c r="AA10" s="208">
        <v>1.7</v>
      </c>
      <c r="AB10" s="29" t="s">
        <v>138</v>
      </c>
    </row>
    <row r="11" spans="1:28" ht="14.5" customHeight="1" x14ac:dyDescent="0.35">
      <c r="A11" s="31">
        <v>2002</v>
      </c>
      <c r="E11" s="29">
        <v>9</v>
      </c>
      <c r="H11" s="29">
        <v>9</v>
      </c>
      <c r="J11" s="29">
        <v>2024</v>
      </c>
      <c r="N11" s="58">
        <v>10</v>
      </c>
      <c r="P11" s="30">
        <v>42379</v>
      </c>
      <c r="T11" s="61">
        <v>0.1</v>
      </c>
      <c r="U11" s="29" t="s">
        <v>138</v>
      </c>
      <c r="V11" s="35">
        <v>2</v>
      </c>
      <c r="W11" s="35">
        <v>2</v>
      </c>
      <c r="Z11" s="57" t="s">
        <v>139</v>
      </c>
      <c r="AA11" s="208">
        <v>1.8</v>
      </c>
      <c r="AB11" s="29" t="s">
        <v>138</v>
      </c>
    </row>
    <row r="12" spans="1:28" ht="15" customHeight="1" x14ac:dyDescent="0.35">
      <c r="A12" s="31">
        <v>2125</v>
      </c>
      <c r="E12" s="29">
        <v>10</v>
      </c>
      <c r="H12" s="29">
        <v>10</v>
      </c>
      <c r="J12" s="29">
        <v>2025</v>
      </c>
      <c r="N12" s="58">
        <v>11</v>
      </c>
      <c r="P12" s="30">
        <v>42380</v>
      </c>
      <c r="T12" s="61">
        <v>0.11</v>
      </c>
      <c r="U12" s="29" t="s">
        <v>138</v>
      </c>
      <c r="V12" s="35">
        <v>3</v>
      </c>
      <c r="W12" s="35">
        <v>3</v>
      </c>
      <c r="Z12" s="57" t="s">
        <v>139</v>
      </c>
      <c r="AA12" s="208">
        <v>1.9</v>
      </c>
      <c r="AB12" s="29" t="s">
        <v>138</v>
      </c>
    </row>
    <row r="13" spans="1:28" ht="14.5" customHeight="1" x14ac:dyDescent="0.35">
      <c r="A13" s="31">
        <v>2137</v>
      </c>
      <c r="E13" s="29">
        <v>11</v>
      </c>
      <c r="H13" s="29">
        <v>11</v>
      </c>
      <c r="J13" s="29">
        <v>2026</v>
      </c>
      <c r="N13" s="58">
        <v>12</v>
      </c>
      <c r="P13" s="30">
        <v>42381</v>
      </c>
      <c r="T13" s="61">
        <v>0.12</v>
      </c>
      <c r="U13" s="29" t="s">
        <v>138</v>
      </c>
      <c r="V13" s="35">
        <v>4</v>
      </c>
      <c r="W13" s="35">
        <v>4</v>
      </c>
      <c r="Z13" s="57" t="s">
        <v>139</v>
      </c>
      <c r="AA13" s="208">
        <v>2</v>
      </c>
      <c r="AB13" s="29" t="s">
        <v>138</v>
      </c>
    </row>
    <row r="14" spans="1:28" ht="15" customHeight="1" x14ac:dyDescent="0.35">
      <c r="A14" s="31">
        <v>2012</v>
      </c>
      <c r="E14" s="29">
        <v>12</v>
      </c>
      <c r="H14" s="29">
        <v>12</v>
      </c>
      <c r="J14" s="29">
        <v>2027</v>
      </c>
      <c r="N14" s="58">
        <v>13</v>
      </c>
      <c r="P14" s="30">
        <v>42382</v>
      </c>
      <c r="T14" s="61">
        <v>0.13</v>
      </c>
      <c r="U14" s="29" t="s">
        <v>138</v>
      </c>
      <c r="V14" s="35"/>
      <c r="W14" s="35">
        <v>5</v>
      </c>
      <c r="Z14" s="57" t="s">
        <v>139</v>
      </c>
      <c r="AA14" s="208">
        <v>2.1</v>
      </c>
      <c r="AB14" s="29" t="s">
        <v>138</v>
      </c>
    </row>
    <row r="15" spans="1:28" ht="15" customHeight="1" x14ac:dyDescent="0.35">
      <c r="A15" s="31">
        <v>2014</v>
      </c>
      <c r="C15" s="29" t="s">
        <v>137</v>
      </c>
      <c r="E15" s="29">
        <v>13</v>
      </c>
      <c r="H15" s="29">
        <v>13</v>
      </c>
      <c r="J15" s="29">
        <v>2028</v>
      </c>
      <c r="N15" s="58">
        <v>14</v>
      </c>
      <c r="P15" s="30">
        <v>42383</v>
      </c>
      <c r="T15" s="61">
        <v>0.14000000000000001</v>
      </c>
      <c r="U15" s="29" t="s">
        <v>138</v>
      </c>
      <c r="V15" s="35"/>
      <c r="W15" s="35">
        <v>6</v>
      </c>
      <c r="Z15" s="57" t="s">
        <v>139</v>
      </c>
      <c r="AA15" s="208">
        <v>2.2000000000000002</v>
      </c>
      <c r="AB15" s="29" t="s">
        <v>138</v>
      </c>
    </row>
    <row r="16" spans="1:28" ht="15" customHeight="1" x14ac:dyDescent="0.35">
      <c r="A16" s="31">
        <v>2018</v>
      </c>
      <c r="C16" s="29" t="s">
        <v>142</v>
      </c>
      <c r="E16" s="29">
        <v>14</v>
      </c>
      <c r="H16" s="29">
        <v>14</v>
      </c>
      <c r="J16" s="29">
        <v>2029</v>
      </c>
      <c r="N16" s="58">
        <v>15</v>
      </c>
      <c r="P16" s="30">
        <v>42384</v>
      </c>
      <c r="T16" s="61">
        <v>0.15</v>
      </c>
      <c r="U16" s="29" t="s">
        <v>138</v>
      </c>
      <c r="V16" s="35"/>
      <c r="W16" s="35">
        <v>7</v>
      </c>
      <c r="Z16" s="57" t="s">
        <v>139</v>
      </c>
      <c r="AA16" s="208">
        <v>2.2999999999999998</v>
      </c>
      <c r="AB16" s="29" t="s">
        <v>138</v>
      </c>
    </row>
    <row r="17" spans="1:28" ht="15" customHeight="1" x14ac:dyDescent="0.35">
      <c r="A17" s="31">
        <v>2003</v>
      </c>
      <c r="E17" s="29">
        <v>15</v>
      </c>
      <c r="H17" s="29">
        <v>15</v>
      </c>
      <c r="J17" s="29">
        <v>2030</v>
      </c>
      <c r="N17" s="58">
        <v>16</v>
      </c>
      <c r="P17" s="30">
        <v>42385</v>
      </c>
      <c r="T17" s="61">
        <v>0.16</v>
      </c>
      <c r="V17" s="35"/>
      <c r="W17" s="35">
        <v>8</v>
      </c>
      <c r="Z17" s="57" t="s">
        <v>139</v>
      </c>
      <c r="AA17" s="208">
        <v>15</v>
      </c>
      <c r="AB17" s="29" t="s">
        <v>138</v>
      </c>
    </row>
    <row r="18" spans="1:28" ht="15.65" customHeight="1" x14ac:dyDescent="0.35">
      <c r="A18" s="31">
        <v>2004</v>
      </c>
      <c r="E18" s="29">
        <v>16</v>
      </c>
      <c r="H18" s="29">
        <v>16</v>
      </c>
      <c r="J18" s="29">
        <v>2031</v>
      </c>
      <c r="N18" s="58">
        <v>17</v>
      </c>
      <c r="P18" s="30">
        <v>42386</v>
      </c>
      <c r="R18" s="398" t="s">
        <v>154</v>
      </c>
      <c r="T18" s="61">
        <v>0.16</v>
      </c>
      <c r="U18" s="29" t="s">
        <v>138</v>
      </c>
      <c r="V18" s="35">
        <v>5</v>
      </c>
      <c r="W18" s="35">
        <v>9</v>
      </c>
      <c r="Z18" s="57" t="s">
        <v>139</v>
      </c>
      <c r="AA18" s="208">
        <v>2.4</v>
      </c>
      <c r="AB18" s="29" t="s">
        <v>138</v>
      </c>
    </row>
    <row r="19" spans="1:28" ht="15.65" customHeight="1" x14ac:dyDescent="0.35">
      <c r="A19" s="31">
        <v>2085</v>
      </c>
      <c r="E19" s="29">
        <v>17</v>
      </c>
      <c r="H19" s="29">
        <v>17</v>
      </c>
      <c r="J19" s="29">
        <v>2032</v>
      </c>
      <c r="N19" s="58">
        <v>18</v>
      </c>
      <c r="P19" s="30">
        <v>42387</v>
      </c>
      <c r="R19" s="398"/>
      <c r="T19" s="61">
        <v>0.17</v>
      </c>
      <c r="U19" s="29" t="s">
        <v>138</v>
      </c>
      <c r="V19" s="35">
        <v>5.9589041095890396</v>
      </c>
      <c r="W19" s="35">
        <v>10</v>
      </c>
      <c r="Z19" s="57" t="s">
        <v>139</v>
      </c>
      <c r="AA19" s="208">
        <v>2.5</v>
      </c>
      <c r="AB19" s="29" t="s">
        <v>138</v>
      </c>
    </row>
    <row r="20" spans="1:28" x14ac:dyDescent="0.35">
      <c r="A20" s="31">
        <v>2120</v>
      </c>
      <c r="E20" s="29">
        <v>18</v>
      </c>
      <c r="H20" s="29">
        <v>18</v>
      </c>
      <c r="J20" s="29">
        <v>2033</v>
      </c>
      <c r="N20" s="58">
        <v>19</v>
      </c>
      <c r="P20" s="30">
        <v>42388</v>
      </c>
      <c r="R20" s="398" t="s">
        <v>155</v>
      </c>
      <c r="T20" s="61">
        <v>0.18</v>
      </c>
      <c r="U20" s="29" t="s">
        <v>138</v>
      </c>
      <c r="V20" s="35">
        <v>6.5068493150685001</v>
      </c>
      <c r="W20" s="35">
        <v>11</v>
      </c>
      <c r="Z20" s="57" t="s">
        <v>139</v>
      </c>
      <c r="AA20" s="208">
        <v>2.6</v>
      </c>
      <c r="AB20" s="29" t="s">
        <v>138</v>
      </c>
    </row>
    <row r="21" spans="1:28" x14ac:dyDescent="0.35">
      <c r="A21" s="34">
        <v>2142</v>
      </c>
      <c r="E21" s="29">
        <v>19</v>
      </c>
      <c r="H21" s="29">
        <v>19</v>
      </c>
      <c r="J21" s="29">
        <v>2034</v>
      </c>
      <c r="N21" s="58">
        <v>20</v>
      </c>
      <c r="P21" s="30">
        <v>42389</v>
      </c>
      <c r="R21" s="398"/>
      <c r="T21" s="61">
        <v>0.19</v>
      </c>
      <c r="U21" s="29" t="s">
        <v>138</v>
      </c>
      <c r="V21" s="35">
        <v>7.0547945205479401</v>
      </c>
      <c r="W21" s="35">
        <v>12</v>
      </c>
      <c r="Z21" s="57" t="s">
        <v>139</v>
      </c>
      <c r="AA21" s="208">
        <v>2.7</v>
      </c>
      <c r="AB21" s="29" t="s">
        <v>138</v>
      </c>
    </row>
    <row r="22" spans="1:28" ht="14.5" customHeight="1" x14ac:dyDescent="0.35">
      <c r="A22" s="31">
        <v>2087</v>
      </c>
      <c r="E22" s="29">
        <v>20</v>
      </c>
      <c r="H22" s="29">
        <v>20</v>
      </c>
      <c r="J22" s="29">
        <v>2035</v>
      </c>
      <c r="N22" s="58">
        <v>21</v>
      </c>
      <c r="P22" s="30">
        <v>42390</v>
      </c>
      <c r="R22" s="398"/>
      <c r="T22" s="61">
        <v>0.2</v>
      </c>
      <c r="U22" s="29" t="s">
        <v>138</v>
      </c>
      <c r="V22" s="35">
        <v>7.6027397260273899</v>
      </c>
      <c r="W22" s="35">
        <v>13</v>
      </c>
      <c r="Z22" s="57" t="s">
        <v>139</v>
      </c>
      <c r="AA22" s="208">
        <v>2.8</v>
      </c>
      <c r="AB22" s="29" t="s">
        <v>138</v>
      </c>
    </row>
    <row r="23" spans="1:28" x14ac:dyDescent="0.35">
      <c r="A23" s="31">
        <v>2123</v>
      </c>
      <c r="E23" s="29">
        <v>21</v>
      </c>
      <c r="H23" s="29">
        <v>21</v>
      </c>
      <c r="J23" s="29">
        <v>2036</v>
      </c>
      <c r="N23" s="58">
        <v>22</v>
      </c>
      <c r="P23" s="30">
        <v>42391</v>
      </c>
      <c r="R23" s="398" t="s">
        <v>156</v>
      </c>
      <c r="T23" s="61">
        <v>0.21</v>
      </c>
      <c r="U23" s="29" t="s">
        <v>138</v>
      </c>
      <c r="V23" s="35">
        <v>8.1506849315068504</v>
      </c>
      <c r="W23" s="35">
        <v>14</v>
      </c>
      <c r="Z23" s="57" t="s">
        <v>139</v>
      </c>
      <c r="AA23" s="208">
        <v>2.9</v>
      </c>
      <c r="AB23" s="29" t="s">
        <v>138</v>
      </c>
    </row>
    <row r="24" spans="1:28" ht="15.65" customHeight="1" x14ac:dyDescent="0.35">
      <c r="A24" s="31">
        <v>2052</v>
      </c>
      <c r="E24" s="29">
        <v>22</v>
      </c>
      <c r="H24" s="29">
        <v>22</v>
      </c>
      <c r="J24" s="29">
        <v>2037</v>
      </c>
      <c r="N24" s="58">
        <v>23</v>
      </c>
      <c r="P24" s="30">
        <v>42392</v>
      </c>
      <c r="R24" s="398"/>
      <c r="T24" s="61">
        <v>0.22</v>
      </c>
      <c r="U24" s="29" t="s">
        <v>138</v>
      </c>
      <c r="V24" s="35">
        <v>8.6986301369862993</v>
      </c>
      <c r="W24" s="35">
        <v>15</v>
      </c>
      <c r="Z24" s="57" t="s">
        <v>139</v>
      </c>
      <c r="AA24" s="208">
        <v>3</v>
      </c>
      <c r="AB24" s="29" t="s">
        <v>138</v>
      </c>
    </row>
    <row r="25" spans="1:28" x14ac:dyDescent="0.35">
      <c r="A25" s="31">
        <v>2009</v>
      </c>
      <c r="E25" s="29">
        <v>23</v>
      </c>
      <c r="H25" s="29">
        <v>23</v>
      </c>
      <c r="J25" s="29">
        <v>2038</v>
      </c>
      <c r="N25" s="58">
        <v>24</v>
      </c>
      <c r="P25" s="30">
        <v>42393</v>
      </c>
      <c r="R25" s="398"/>
      <c r="T25" s="61">
        <v>0.23</v>
      </c>
      <c r="U25" s="29" t="s">
        <v>138</v>
      </c>
      <c r="V25" s="35">
        <v>9.24657534246575</v>
      </c>
      <c r="W25" s="35">
        <v>16</v>
      </c>
      <c r="Z25" s="57" t="s">
        <v>139</v>
      </c>
      <c r="AA25" s="208">
        <v>3.1</v>
      </c>
      <c r="AB25" s="29" t="s">
        <v>138</v>
      </c>
    </row>
    <row r="26" spans="1:28" ht="15" customHeight="1" x14ac:dyDescent="0.35">
      <c r="A26" s="31">
        <v>2007</v>
      </c>
      <c r="E26" s="29">
        <v>24</v>
      </c>
      <c r="H26" s="29">
        <v>24</v>
      </c>
      <c r="J26" s="29">
        <v>2039</v>
      </c>
      <c r="L26" s="29">
        <v>65</v>
      </c>
      <c r="N26" s="58">
        <v>25</v>
      </c>
      <c r="P26" s="30">
        <v>42394</v>
      </c>
      <c r="Q26" s="36"/>
      <c r="T26" s="61">
        <v>0.24</v>
      </c>
      <c r="U26" s="29" t="s">
        <v>138</v>
      </c>
      <c r="V26" s="35">
        <v>9.7945205479452007</v>
      </c>
      <c r="W26" s="35">
        <v>17</v>
      </c>
      <c r="Z26" s="57" t="s">
        <v>139</v>
      </c>
      <c r="AA26" s="208">
        <v>3.2</v>
      </c>
      <c r="AB26" s="29" t="s">
        <v>138</v>
      </c>
    </row>
    <row r="27" spans="1:28" ht="14.5" customHeight="1" x14ac:dyDescent="0.35">
      <c r="A27" s="31">
        <v>2112</v>
      </c>
      <c r="E27" s="29">
        <v>25</v>
      </c>
      <c r="H27" s="29">
        <v>25</v>
      </c>
      <c r="J27" s="29">
        <v>2040</v>
      </c>
      <c r="L27" s="29">
        <v>76</v>
      </c>
      <c r="N27" s="58">
        <v>26</v>
      </c>
      <c r="P27" s="30">
        <v>42395</v>
      </c>
      <c r="Q27" s="37"/>
      <c r="T27" s="61">
        <v>0.25</v>
      </c>
      <c r="U27" s="29" t="s">
        <v>138</v>
      </c>
      <c r="V27" s="35">
        <v>10.342465753424699</v>
      </c>
      <c r="W27" s="35">
        <v>18</v>
      </c>
      <c r="Z27" s="57" t="s">
        <v>139</v>
      </c>
      <c r="AA27" s="208">
        <v>3.3</v>
      </c>
      <c r="AB27" s="29" t="s">
        <v>138</v>
      </c>
    </row>
    <row r="28" spans="1:28" ht="15" customHeight="1" x14ac:dyDescent="0.35">
      <c r="A28" s="31">
        <v>2165</v>
      </c>
      <c r="E28" s="29">
        <v>26</v>
      </c>
      <c r="H28" s="29">
        <v>26</v>
      </c>
      <c r="J28" s="29">
        <v>2042</v>
      </c>
      <c r="L28" s="29">
        <v>80</v>
      </c>
      <c r="N28" s="58">
        <v>27</v>
      </c>
      <c r="P28" s="30">
        <v>42396</v>
      </c>
      <c r="T28" s="61">
        <v>0.26</v>
      </c>
      <c r="U28" s="29" t="s">
        <v>138</v>
      </c>
      <c r="V28" s="35">
        <v>10.8904109589041</v>
      </c>
      <c r="W28" s="35">
        <v>19</v>
      </c>
      <c r="Z28" s="57" t="s">
        <v>139</v>
      </c>
      <c r="AA28" s="208">
        <v>3.3</v>
      </c>
      <c r="AB28" s="29" t="s">
        <v>138</v>
      </c>
    </row>
    <row r="29" spans="1:28" x14ac:dyDescent="0.35">
      <c r="A29" s="38">
        <v>2028</v>
      </c>
      <c r="E29" s="29">
        <v>27</v>
      </c>
      <c r="H29" s="29">
        <v>27</v>
      </c>
      <c r="J29" s="29">
        <v>2043</v>
      </c>
      <c r="L29" s="29">
        <v>85</v>
      </c>
      <c r="N29" s="58">
        <v>28</v>
      </c>
      <c r="P29" s="30">
        <v>42397</v>
      </c>
      <c r="Q29" s="37"/>
      <c r="T29" s="61">
        <v>0.27</v>
      </c>
      <c r="U29" s="29" t="s">
        <v>138</v>
      </c>
      <c r="V29" s="35">
        <v>11.438356164383601</v>
      </c>
      <c r="W29" s="35">
        <v>20</v>
      </c>
      <c r="Z29" s="253" t="s">
        <v>157</v>
      </c>
      <c r="AA29" s="208">
        <v>3.4</v>
      </c>
      <c r="AB29" s="29" t="s">
        <v>138</v>
      </c>
    </row>
    <row r="30" spans="1:28" x14ac:dyDescent="0.35">
      <c r="A30" s="31">
        <v>2033</v>
      </c>
      <c r="H30" s="29">
        <v>28</v>
      </c>
      <c r="J30" s="29">
        <v>2044</v>
      </c>
      <c r="L30" s="29">
        <v>90</v>
      </c>
      <c r="N30" s="58">
        <v>29</v>
      </c>
      <c r="P30" s="30">
        <v>42398</v>
      </c>
      <c r="T30" s="61">
        <v>0.28000000000000003</v>
      </c>
      <c r="U30" s="29" t="s">
        <v>138</v>
      </c>
      <c r="V30" s="35">
        <v>11.986301369863</v>
      </c>
      <c r="W30" s="35">
        <v>21</v>
      </c>
      <c r="Z30" s="253"/>
      <c r="AA30" s="208">
        <v>3.5</v>
      </c>
      <c r="AB30" s="29" t="s">
        <v>138</v>
      </c>
    </row>
    <row r="31" spans="1:28" x14ac:dyDescent="0.35">
      <c r="A31" s="38">
        <v>2044</v>
      </c>
      <c r="H31" s="29">
        <v>29</v>
      </c>
      <c r="J31" s="29">
        <v>2045</v>
      </c>
      <c r="L31" s="29">
        <v>95</v>
      </c>
      <c r="N31" s="58">
        <v>30</v>
      </c>
      <c r="P31" s="30">
        <v>42399</v>
      </c>
      <c r="Q31" s="36"/>
      <c r="T31" s="61">
        <v>0.28999999999999998</v>
      </c>
      <c r="U31" s="29" t="s">
        <v>138</v>
      </c>
      <c r="V31" s="35">
        <v>12.534246575342401</v>
      </c>
      <c r="W31" s="35">
        <v>22</v>
      </c>
      <c r="Z31" s="253"/>
      <c r="AA31" s="208">
        <v>3.6</v>
      </c>
      <c r="AB31" s="29" t="s">
        <v>138</v>
      </c>
    </row>
    <row r="32" spans="1:28" x14ac:dyDescent="0.35">
      <c r="A32" s="31">
        <v>2048</v>
      </c>
      <c r="H32" s="29">
        <v>30</v>
      </c>
      <c r="J32" s="29">
        <v>2046</v>
      </c>
      <c r="L32" s="29">
        <v>100</v>
      </c>
      <c r="N32" s="58">
        <v>31</v>
      </c>
      <c r="P32" s="30">
        <v>42400</v>
      </c>
      <c r="Q32" s="37"/>
      <c r="T32" s="61">
        <v>0.3</v>
      </c>
      <c r="U32" s="29" t="s">
        <v>138</v>
      </c>
      <c r="V32" s="35">
        <v>13.082191780821899</v>
      </c>
      <c r="W32" s="35">
        <v>23</v>
      </c>
      <c r="Z32" s="253"/>
      <c r="AA32" s="208">
        <v>3.7</v>
      </c>
      <c r="AB32" s="29" t="s">
        <v>138</v>
      </c>
    </row>
    <row r="33" spans="1:28" x14ac:dyDescent="0.35">
      <c r="A33" s="31">
        <v>2152</v>
      </c>
      <c r="H33" s="29">
        <v>31</v>
      </c>
      <c r="J33" s="29">
        <v>2047</v>
      </c>
      <c r="N33" s="58">
        <v>32</v>
      </c>
      <c r="P33" s="30">
        <v>42401</v>
      </c>
      <c r="Q33" s="227"/>
      <c r="T33" s="61">
        <v>0.31</v>
      </c>
      <c r="U33" s="29" t="s">
        <v>138</v>
      </c>
      <c r="V33" s="35">
        <v>13.6301369863013</v>
      </c>
      <c r="W33" s="35">
        <v>24</v>
      </c>
      <c r="Z33" s="253"/>
      <c r="AA33" s="208">
        <v>3.8</v>
      </c>
      <c r="AB33" s="29" t="s">
        <v>138</v>
      </c>
    </row>
    <row r="34" spans="1:28" x14ac:dyDescent="0.35">
      <c r="A34" s="31">
        <v>2184</v>
      </c>
      <c r="J34" s="29">
        <v>2048</v>
      </c>
      <c r="N34" s="58">
        <v>33</v>
      </c>
      <c r="P34" s="30">
        <v>42402</v>
      </c>
      <c r="Q34" s="227"/>
      <c r="T34" s="61">
        <v>0.32</v>
      </c>
      <c r="U34" s="29" t="s">
        <v>138</v>
      </c>
      <c r="V34" s="35">
        <v>14.178082191780801</v>
      </c>
      <c r="W34" s="35">
        <v>25</v>
      </c>
      <c r="Z34" s="253"/>
      <c r="AA34" s="208">
        <v>3.9</v>
      </c>
      <c r="AB34" s="29" t="s">
        <v>138</v>
      </c>
    </row>
    <row r="35" spans="1:28" x14ac:dyDescent="0.35">
      <c r="A35" s="31">
        <v>2094</v>
      </c>
      <c r="J35" s="29">
        <v>2049</v>
      </c>
      <c r="N35" s="58">
        <v>34</v>
      </c>
      <c r="P35" s="30">
        <v>42403</v>
      </c>
      <c r="T35" s="61">
        <v>0.33</v>
      </c>
      <c r="U35" s="29" t="s">
        <v>138</v>
      </c>
      <c r="V35" s="35">
        <v>14.7260273972603</v>
      </c>
      <c r="W35" s="35">
        <v>26</v>
      </c>
      <c r="Z35" s="253"/>
      <c r="AA35" s="208">
        <v>4</v>
      </c>
      <c r="AB35" s="29" t="s">
        <v>138</v>
      </c>
    </row>
    <row r="36" spans="1:28" x14ac:dyDescent="0.35">
      <c r="A36" s="31">
        <v>2186</v>
      </c>
      <c r="J36" s="29">
        <v>2050</v>
      </c>
      <c r="N36" s="58">
        <v>35</v>
      </c>
      <c r="P36" s="30">
        <v>42404</v>
      </c>
      <c r="Q36" s="227"/>
      <c r="T36" s="61">
        <v>0.34</v>
      </c>
      <c r="U36" s="29" t="s">
        <v>138</v>
      </c>
      <c r="V36" s="35">
        <v>15.2739726027397</v>
      </c>
      <c r="W36" s="35">
        <v>27</v>
      </c>
      <c r="Z36" s="253"/>
      <c r="AA36" s="208">
        <v>4.0999999999999996</v>
      </c>
      <c r="AB36" s="29" t="s">
        <v>138</v>
      </c>
    </row>
    <row r="37" spans="1:28" ht="15" customHeight="1" x14ac:dyDescent="0.35">
      <c r="A37" s="31">
        <v>2102</v>
      </c>
      <c r="N37" s="58">
        <v>36</v>
      </c>
      <c r="P37" s="30">
        <v>42405</v>
      </c>
      <c r="Q37" s="227"/>
      <c r="T37" s="61">
        <v>0.35</v>
      </c>
      <c r="U37" s="29" t="s">
        <v>138</v>
      </c>
      <c r="V37" s="35">
        <v>15.821917808219199</v>
      </c>
      <c r="W37" s="35">
        <v>28</v>
      </c>
      <c r="Z37" s="253"/>
      <c r="AA37" s="208">
        <v>4.2</v>
      </c>
      <c r="AB37" s="29" t="s">
        <v>138</v>
      </c>
    </row>
    <row r="38" spans="1:28" x14ac:dyDescent="0.35">
      <c r="A38" s="31">
        <v>2103</v>
      </c>
      <c r="N38" s="58">
        <v>37</v>
      </c>
      <c r="P38" s="30">
        <v>42406</v>
      </c>
      <c r="T38" s="61">
        <v>0.36</v>
      </c>
      <c r="U38" s="29" t="s">
        <v>138</v>
      </c>
      <c r="V38" s="35">
        <v>16.369863013698598</v>
      </c>
      <c r="W38" s="35">
        <v>29</v>
      </c>
      <c r="Z38" s="253"/>
      <c r="AA38" s="208">
        <v>4.3</v>
      </c>
      <c r="AB38" s="29" t="s">
        <v>138</v>
      </c>
    </row>
    <row r="39" spans="1:28" x14ac:dyDescent="0.35">
      <c r="A39" s="31">
        <v>2114</v>
      </c>
      <c r="N39" s="58">
        <v>38</v>
      </c>
      <c r="P39" s="30">
        <v>42407</v>
      </c>
      <c r="T39" s="61">
        <v>0.37</v>
      </c>
      <c r="U39" s="29" t="s">
        <v>138</v>
      </c>
      <c r="V39" s="35">
        <v>16.917808219178099</v>
      </c>
      <c r="W39" s="35">
        <v>30</v>
      </c>
      <c r="Z39" s="253"/>
      <c r="AA39" s="208">
        <v>4.4000000000000004</v>
      </c>
      <c r="AB39" s="29" t="s">
        <v>138</v>
      </c>
    </row>
    <row r="40" spans="1:28" ht="15" customHeight="1" x14ac:dyDescent="0.35">
      <c r="A40" s="31">
        <v>2147</v>
      </c>
      <c r="N40" s="58">
        <v>39</v>
      </c>
      <c r="P40" s="30">
        <v>42408</v>
      </c>
      <c r="T40" s="61">
        <v>0.38</v>
      </c>
      <c r="U40" s="29" t="s">
        <v>138</v>
      </c>
      <c r="V40" s="35">
        <v>17.4657534246575</v>
      </c>
      <c r="W40" s="35">
        <v>31</v>
      </c>
      <c r="Z40" s="253"/>
      <c r="AA40" s="208">
        <v>4.5</v>
      </c>
      <c r="AB40" s="29" t="s">
        <v>138</v>
      </c>
    </row>
    <row r="41" spans="1:28" x14ac:dyDescent="0.35">
      <c r="A41" s="31">
        <v>2116</v>
      </c>
      <c r="N41" s="58">
        <v>40</v>
      </c>
      <c r="P41" s="30">
        <v>42409</v>
      </c>
      <c r="T41" s="61">
        <v>0.39</v>
      </c>
      <c r="U41" s="29" t="s">
        <v>138</v>
      </c>
      <c r="V41" s="35">
        <v>18.013698630137</v>
      </c>
      <c r="W41" s="35">
        <v>32</v>
      </c>
      <c r="Z41" s="253"/>
      <c r="AA41" s="208">
        <v>4.5999999999999996</v>
      </c>
      <c r="AB41" s="29" t="s">
        <v>138</v>
      </c>
    </row>
    <row r="42" spans="1:28" x14ac:dyDescent="0.35">
      <c r="A42" s="31">
        <v>3003</v>
      </c>
      <c r="N42" s="58">
        <v>41</v>
      </c>
      <c r="P42" s="30">
        <v>42410</v>
      </c>
      <c r="T42" s="61">
        <v>0.4</v>
      </c>
      <c r="U42" s="29" t="s">
        <v>138</v>
      </c>
      <c r="V42" s="35">
        <v>18.561643835616401</v>
      </c>
      <c r="W42" s="35">
        <v>33</v>
      </c>
      <c r="Z42" s="253"/>
      <c r="AA42" s="208">
        <v>4.7</v>
      </c>
      <c r="AB42" s="29" t="s">
        <v>138</v>
      </c>
    </row>
    <row r="43" spans="1:28" x14ac:dyDescent="0.35">
      <c r="A43" s="31">
        <v>3038</v>
      </c>
      <c r="N43" s="58">
        <v>42</v>
      </c>
      <c r="P43" s="30">
        <v>42411</v>
      </c>
      <c r="T43" s="61">
        <v>0.41</v>
      </c>
      <c r="U43" s="29" t="s">
        <v>138</v>
      </c>
      <c r="V43" s="35">
        <v>19.109589041095902</v>
      </c>
      <c r="W43" s="35">
        <v>34</v>
      </c>
      <c r="Z43" s="253"/>
      <c r="AA43" s="208">
        <v>4.8</v>
      </c>
      <c r="AB43" s="29" t="s">
        <v>138</v>
      </c>
    </row>
    <row r="44" spans="1:28" x14ac:dyDescent="0.35">
      <c r="A44" s="31">
        <v>3046</v>
      </c>
      <c r="N44" s="58">
        <v>43</v>
      </c>
      <c r="P44" s="30">
        <v>42412</v>
      </c>
      <c r="T44" s="61">
        <v>0.42</v>
      </c>
      <c r="U44" s="29" t="s">
        <v>138</v>
      </c>
      <c r="V44" s="35">
        <v>19.657534246575299</v>
      </c>
      <c r="W44" s="35">
        <v>35</v>
      </c>
      <c r="Z44" s="253"/>
      <c r="AA44" s="208">
        <v>4.9000000000000004</v>
      </c>
      <c r="AB44" s="29" t="s">
        <v>138</v>
      </c>
    </row>
    <row r="45" spans="1:28" x14ac:dyDescent="0.35">
      <c r="A45" s="31">
        <v>3054</v>
      </c>
      <c r="N45" s="58">
        <v>44</v>
      </c>
      <c r="P45" s="30">
        <v>42413</v>
      </c>
      <c r="T45" s="61">
        <v>0.43</v>
      </c>
      <c r="U45" s="29" t="s">
        <v>138</v>
      </c>
      <c r="V45" s="35">
        <v>20.205479452054799</v>
      </c>
      <c r="W45" s="35">
        <v>36</v>
      </c>
      <c r="Z45" s="253"/>
      <c r="AA45" s="208">
        <v>5</v>
      </c>
      <c r="AB45" s="29" t="s">
        <v>138</v>
      </c>
    </row>
    <row r="46" spans="1:28" x14ac:dyDescent="0.35">
      <c r="A46" s="31">
        <v>3066</v>
      </c>
      <c r="N46" s="58">
        <v>45</v>
      </c>
      <c r="P46" s="30">
        <v>42414</v>
      </c>
      <c r="T46" s="61">
        <v>0.44</v>
      </c>
      <c r="U46" s="29" t="s">
        <v>138</v>
      </c>
      <c r="V46" s="35">
        <v>20.7534246575342</v>
      </c>
      <c r="W46" s="35">
        <v>37</v>
      </c>
      <c r="Z46" s="253"/>
      <c r="AA46" s="208">
        <v>5.0999999999999996</v>
      </c>
      <c r="AB46" s="29" t="s">
        <v>138</v>
      </c>
    </row>
    <row r="47" spans="1:28" x14ac:dyDescent="0.35">
      <c r="A47" s="31">
        <v>3066</v>
      </c>
      <c r="N47" s="58">
        <v>46</v>
      </c>
      <c r="P47" s="30">
        <v>42415</v>
      </c>
      <c r="T47" s="61">
        <v>0.45</v>
      </c>
      <c r="U47" s="29" t="s">
        <v>138</v>
      </c>
      <c r="V47" s="35">
        <v>21.301369863013701</v>
      </c>
      <c r="W47" s="35">
        <v>38</v>
      </c>
      <c r="Z47" s="253"/>
      <c r="AA47" s="208">
        <v>5.6</v>
      </c>
      <c r="AB47" s="29" t="s">
        <v>138</v>
      </c>
    </row>
    <row r="48" spans="1:28" x14ac:dyDescent="0.35">
      <c r="A48" s="31">
        <v>3074</v>
      </c>
      <c r="N48" s="58">
        <v>47</v>
      </c>
      <c r="P48" s="30">
        <v>42416</v>
      </c>
      <c r="T48" s="61">
        <v>0.46</v>
      </c>
      <c r="U48" s="29" t="s">
        <v>138</v>
      </c>
      <c r="V48" s="35">
        <v>21.849315068493102</v>
      </c>
      <c r="W48" s="35">
        <v>39</v>
      </c>
      <c r="Z48" s="253"/>
      <c r="AA48" s="208">
        <v>5.7</v>
      </c>
      <c r="AB48" s="29" t="s">
        <v>138</v>
      </c>
    </row>
    <row r="49" spans="1:28" x14ac:dyDescent="0.35">
      <c r="A49" s="31">
        <v>3078</v>
      </c>
      <c r="N49" s="58">
        <v>48</v>
      </c>
      <c r="P49" s="30">
        <v>42417</v>
      </c>
      <c r="T49" s="61">
        <v>0.47</v>
      </c>
      <c r="U49" s="29" t="s">
        <v>138</v>
      </c>
      <c r="V49" s="35">
        <v>22.397260273972599</v>
      </c>
      <c r="W49" s="35">
        <v>40</v>
      </c>
      <c r="Z49" s="253"/>
      <c r="AA49" s="208">
        <v>5.8</v>
      </c>
      <c r="AB49" s="29" t="s">
        <v>138</v>
      </c>
    </row>
    <row r="50" spans="1:28" x14ac:dyDescent="0.35">
      <c r="A50" s="31">
        <v>3080</v>
      </c>
      <c r="N50" s="58">
        <v>49</v>
      </c>
      <c r="P50" s="30">
        <v>42418</v>
      </c>
      <c r="T50" s="61">
        <v>0.48</v>
      </c>
      <c r="U50" s="29" t="s">
        <v>138</v>
      </c>
      <c r="V50" s="35">
        <v>22.945205479452</v>
      </c>
      <c r="W50" s="35">
        <v>41</v>
      </c>
      <c r="Z50" s="253"/>
      <c r="AA50" s="208">
        <v>5.9</v>
      </c>
      <c r="AB50" s="29" t="s">
        <v>138</v>
      </c>
    </row>
    <row r="51" spans="1:28" x14ac:dyDescent="0.35">
      <c r="A51" s="31">
        <v>3084</v>
      </c>
      <c r="N51" s="58">
        <v>50</v>
      </c>
      <c r="P51" s="30">
        <v>42419</v>
      </c>
      <c r="T51" s="61">
        <v>0.49</v>
      </c>
      <c r="U51" s="29" t="s">
        <v>138</v>
      </c>
      <c r="V51" s="35">
        <v>23.4931506849315</v>
      </c>
      <c r="W51" s="35">
        <v>42</v>
      </c>
      <c r="Z51" s="253"/>
      <c r="AA51" s="208">
        <v>6</v>
      </c>
      <c r="AB51" s="29" t="s">
        <v>138</v>
      </c>
    </row>
    <row r="52" spans="1:28" x14ac:dyDescent="0.35">
      <c r="A52" s="31">
        <v>3092</v>
      </c>
      <c r="N52" s="58">
        <v>51</v>
      </c>
      <c r="P52" s="30">
        <v>42420</v>
      </c>
      <c r="T52" s="61">
        <v>0.5</v>
      </c>
      <c r="U52" s="29" t="s">
        <v>138</v>
      </c>
      <c r="V52" s="35">
        <v>24.041095890410901</v>
      </c>
      <c r="W52" s="35">
        <v>43</v>
      </c>
      <c r="Z52" s="253"/>
      <c r="AA52" s="208">
        <v>6.1</v>
      </c>
      <c r="AB52" s="29" t="s">
        <v>138</v>
      </c>
    </row>
    <row r="53" spans="1:28" x14ac:dyDescent="0.35">
      <c r="A53" s="31">
        <v>3094</v>
      </c>
      <c r="N53" s="58">
        <v>52</v>
      </c>
      <c r="P53" s="30">
        <v>42421</v>
      </c>
      <c r="T53" s="61">
        <v>0.51</v>
      </c>
      <c r="U53" s="29" t="s">
        <v>138</v>
      </c>
      <c r="V53" s="35">
        <v>24.589041095890401</v>
      </c>
      <c r="W53" s="35">
        <v>44</v>
      </c>
      <c r="Z53" s="253"/>
      <c r="AA53" s="208">
        <v>6.2</v>
      </c>
      <c r="AB53" s="29" t="s">
        <v>138</v>
      </c>
    </row>
    <row r="54" spans="1:28" x14ac:dyDescent="0.35">
      <c r="A54" s="31">
        <v>3070</v>
      </c>
      <c r="N54" s="58">
        <v>53</v>
      </c>
      <c r="P54" s="30">
        <v>42422</v>
      </c>
      <c r="T54" s="61">
        <v>0.52</v>
      </c>
      <c r="U54" s="29" t="s">
        <v>138</v>
      </c>
      <c r="W54" s="35">
        <v>45</v>
      </c>
      <c r="Z54" s="253"/>
      <c r="AA54" s="208">
        <v>6.3</v>
      </c>
      <c r="AB54" s="29" t="s">
        <v>138</v>
      </c>
    </row>
    <row r="55" spans="1:28" x14ac:dyDescent="0.35">
      <c r="A55" s="31">
        <v>3102</v>
      </c>
      <c r="N55" s="58">
        <v>54</v>
      </c>
      <c r="P55" s="30">
        <v>42423</v>
      </c>
      <c r="T55" s="61">
        <v>0.53</v>
      </c>
      <c r="U55" s="29" t="s">
        <v>138</v>
      </c>
      <c r="W55" s="35">
        <v>46</v>
      </c>
      <c r="Z55" s="253" t="s">
        <v>158</v>
      </c>
      <c r="AA55" s="208">
        <v>6.4</v>
      </c>
      <c r="AB55" s="29" t="s">
        <v>138</v>
      </c>
    </row>
    <row r="56" spans="1:28" x14ac:dyDescent="0.35">
      <c r="A56" s="31">
        <v>3105</v>
      </c>
      <c r="N56" s="58">
        <v>55</v>
      </c>
      <c r="P56" s="30">
        <v>42424</v>
      </c>
      <c r="T56" s="61">
        <v>0.54</v>
      </c>
      <c r="U56" s="29" t="s">
        <v>138</v>
      </c>
      <c r="W56" s="35">
        <v>47</v>
      </c>
      <c r="Z56" s="253"/>
      <c r="AA56" s="208">
        <v>6.5</v>
      </c>
      <c r="AB56" s="29" t="s">
        <v>138</v>
      </c>
    </row>
    <row r="57" spans="1:28" x14ac:dyDescent="0.35">
      <c r="A57" s="31">
        <v>3110</v>
      </c>
      <c r="N57" s="58">
        <v>56</v>
      </c>
      <c r="P57" s="30">
        <v>42425</v>
      </c>
      <c r="T57" s="61">
        <v>0.55000000000000004</v>
      </c>
      <c r="U57" s="29" t="s">
        <v>138</v>
      </c>
      <c r="W57" s="35">
        <v>48</v>
      </c>
      <c r="Z57" s="253"/>
      <c r="AA57" s="208">
        <v>6.6</v>
      </c>
      <c r="AB57" s="29" t="s">
        <v>138</v>
      </c>
    </row>
    <row r="58" spans="1:28" x14ac:dyDescent="0.35">
      <c r="A58" s="31">
        <v>3116</v>
      </c>
      <c r="N58" s="58">
        <v>57</v>
      </c>
      <c r="P58" s="30">
        <v>42426</v>
      </c>
      <c r="T58" s="61">
        <v>0.56000000000000005</v>
      </c>
      <c r="U58" s="29" t="s">
        <v>138</v>
      </c>
      <c r="W58" s="35">
        <v>49</v>
      </c>
      <c r="Z58" s="253"/>
      <c r="AA58" s="208">
        <v>6.7</v>
      </c>
      <c r="AB58" s="29" t="s">
        <v>138</v>
      </c>
    </row>
    <row r="59" spans="1:28" x14ac:dyDescent="0.35">
      <c r="A59" s="31">
        <v>3118</v>
      </c>
      <c r="N59" s="58">
        <v>58</v>
      </c>
      <c r="P59" s="30">
        <v>42427</v>
      </c>
      <c r="T59" s="61">
        <v>0.56999999999999995</v>
      </c>
      <c r="U59" s="29" t="s">
        <v>138</v>
      </c>
      <c r="W59" s="35">
        <v>50</v>
      </c>
      <c r="Z59" s="253"/>
      <c r="AA59" s="208">
        <v>6.8</v>
      </c>
      <c r="AB59" s="29" t="s">
        <v>138</v>
      </c>
    </row>
    <row r="60" spans="1:28" x14ac:dyDescent="0.35">
      <c r="A60" s="31">
        <v>3100</v>
      </c>
      <c r="N60" s="58">
        <v>59</v>
      </c>
      <c r="P60" s="30">
        <v>42428</v>
      </c>
      <c r="T60" s="61">
        <v>0.57999999999999996</v>
      </c>
      <c r="U60" s="29" t="s">
        <v>138</v>
      </c>
      <c r="W60" s="35">
        <v>51</v>
      </c>
      <c r="Z60" s="253"/>
      <c r="AA60" s="208">
        <v>6.9</v>
      </c>
      <c r="AB60" s="29" t="s">
        <v>138</v>
      </c>
    </row>
    <row r="61" spans="1:28" x14ac:dyDescent="0.35">
      <c r="A61" s="31">
        <v>3124</v>
      </c>
      <c r="N61" s="58">
        <v>60</v>
      </c>
      <c r="P61" s="30">
        <v>42429</v>
      </c>
      <c r="T61" s="61">
        <v>0.59</v>
      </c>
      <c r="U61" s="29" t="s">
        <v>138</v>
      </c>
      <c r="W61" s="35">
        <v>52</v>
      </c>
      <c r="Z61" s="253"/>
      <c r="AA61" s="208">
        <v>7</v>
      </c>
      <c r="AB61" s="29" t="s">
        <v>138</v>
      </c>
    </row>
    <row r="62" spans="1:28" x14ac:dyDescent="0.35">
      <c r="A62" s="31">
        <v>3234</v>
      </c>
      <c r="N62" s="58">
        <v>61</v>
      </c>
      <c r="P62" s="30">
        <v>42430</v>
      </c>
      <c r="T62" s="61">
        <v>0.6</v>
      </c>
      <c r="U62" s="29" t="s">
        <v>138</v>
      </c>
      <c r="W62" s="35">
        <v>53</v>
      </c>
      <c r="Z62" s="253"/>
      <c r="AA62" s="208">
        <v>7.1</v>
      </c>
      <c r="AB62" s="29" t="s">
        <v>138</v>
      </c>
    </row>
    <row r="63" spans="1:28" x14ac:dyDescent="0.35">
      <c r="A63" s="31">
        <v>3128</v>
      </c>
      <c r="N63" s="58">
        <v>62</v>
      </c>
      <c r="P63" s="30">
        <v>42431</v>
      </c>
      <c r="T63" s="61">
        <v>0.61</v>
      </c>
      <c r="U63" s="29" t="s">
        <v>138</v>
      </c>
      <c r="W63" s="35">
        <v>54</v>
      </c>
      <c r="Z63" s="253"/>
      <c r="AA63" s="208">
        <v>7.2</v>
      </c>
      <c r="AB63" s="29" t="s">
        <v>138</v>
      </c>
    </row>
    <row r="64" spans="1:28" x14ac:dyDescent="0.35">
      <c r="A64" s="31">
        <v>3132</v>
      </c>
      <c r="N64" s="58">
        <v>63</v>
      </c>
      <c r="P64" s="30">
        <v>42432</v>
      </c>
      <c r="T64" s="61">
        <v>0.62</v>
      </c>
      <c r="U64" s="29" t="s">
        <v>138</v>
      </c>
      <c r="W64" s="35">
        <v>55</v>
      </c>
      <c r="Z64" s="253"/>
      <c r="AA64" s="208">
        <v>7.3</v>
      </c>
      <c r="AB64" s="29" t="s">
        <v>138</v>
      </c>
    </row>
    <row r="65" spans="1:28" x14ac:dyDescent="0.35">
      <c r="A65" s="31">
        <v>3136</v>
      </c>
      <c r="N65" s="58">
        <v>64</v>
      </c>
      <c r="P65" s="30">
        <v>42433</v>
      </c>
      <c r="T65" s="61">
        <v>0.63</v>
      </c>
      <c r="U65" s="29" t="s">
        <v>138</v>
      </c>
      <c r="W65" s="35">
        <v>56</v>
      </c>
      <c r="Z65" s="253"/>
      <c r="AA65" s="208">
        <v>7.4</v>
      </c>
      <c r="AB65" s="29" t="s">
        <v>138</v>
      </c>
    </row>
    <row r="66" spans="1:28" x14ac:dyDescent="0.35">
      <c r="A66" s="31">
        <v>3142</v>
      </c>
      <c r="N66" s="58">
        <v>65</v>
      </c>
      <c r="P66" s="30">
        <v>42434</v>
      </c>
      <c r="T66" s="61">
        <v>0.64</v>
      </c>
      <c r="U66" s="29" t="s">
        <v>138</v>
      </c>
      <c r="W66" s="35">
        <v>57</v>
      </c>
      <c r="Z66" s="253"/>
      <c r="AA66" s="208">
        <v>7.5</v>
      </c>
      <c r="AB66" s="29" t="s">
        <v>138</v>
      </c>
    </row>
    <row r="67" spans="1:28" x14ac:dyDescent="0.35">
      <c r="A67" s="31">
        <v>3142</v>
      </c>
      <c r="N67" s="58">
        <v>66</v>
      </c>
      <c r="P67" s="30">
        <v>42435</v>
      </c>
      <c r="T67" s="61">
        <v>0.65010000000000001</v>
      </c>
      <c r="U67" s="29" t="s">
        <v>159</v>
      </c>
      <c r="W67" s="35">
        <v>58</v>
      </c>
      <c r="Z67" s="253"/>
      <c r="AA67" s="208">
        <v>7.6</v>
      </c>
      <c r="AB67" s="29" t="s">
        <v>138</v>
      </c>
    </row>
    <row r="68" spans="1:28" x14ac:dyDescent="0.35">
      <c r="A68" s="31">
        <v>3142</v>
      </c>
      <c r="N68" s="58">
        <v>67</v>
      </c>
      <c r="P68" s="30">
        <v>42436</v>
      </c>
      <c r="T68" s="61">
        <v>0.66</v>
      </c>
      <c r="U68" s="29" t="s">
        <v>159</v>
      </c>
      <c r="W68" s="35">
        <v>59</v>
      </c>
      <c r="Z68" s="253"/>
      <c r="AA68" s="208">
        <v>7.7</v>
      </c>
      <c r="AB68" s="29" t="s">
        <v>138</v>
      </c>
    </row>
    <row r="69" spans="1:28" x14ac:dyDescent="0.35">
      <c r="A69" s="31">
        <v>3142</v>
      </c>
      <c r="N69" s="58">
        <v>68</v>
      </c>
      <c r="P69" s="30">
        <v>42437</v>
      </c>
      <c r="T69" s="61">
        <v>0.67</v>
      </c>
      <c r="U69" s="29" t="s">
        <v>159</v>
      </c>
      <c r="W69" s="35">
        <v>60</v>
      </c>
      <c r="Z69" s="253"/>
      <c r="AA69" s="208">
        <v>7.8</v>
      </c>
      <c r="AB69" s="29" t="s">
        <v>138</v>
      </c>
    </row>
    <row r="70" spans="1:28" x14ac:dyDescent="0.35">
      <c r="A70" s="31">
        <v>3142</v>
      </c>
      <c r="N70" s="58">
        <v>69</v>
      </c>
      <c r="P70" s="30">
        <v>42438</v>
      </c>
      <c r="T70" s="61">
        <v>0.68</v>
      </c>
      <c r="U70" s="29" t="s">
        <v>159</v>
      </c>
      <c r="W70" s="35">
        <v>61</v>
      </c>
      <c r="Z70" s="253"/>
      <c r="AA70" s="208">
        <v>7.9</v>
      </c>
      <c r="AB70" s="29" t="s">
        <v>138</v>
      </c>
    </row>
    <row r="71" spans="1:28" x14ac:dyDescent="0.35">
      <c r="A71" s="31">
        <v>4002</v>
      </c>
      <c r="N71" s="58">
        <v>70</v>
      </c>
      <c r="P71" s="30">
        <v>42439</v>
      </c>
      <c r="T71" s="61">
        <v>0.69</v>
      </c>
      <c r="U71" s="29" t="s">
        <v>159</v>
      </c>
      <c r="W71" s="35">
        <v>62</v>
      </c>
      <c r="Z71" s="253"/>
      <c r="AA71" s="208">
        <v>8</v>
      </c>
      <c r="AB71" s="29" t="s">
        <v>138</v>
      </c>
    </row>
    <row r="72" spans="1:28" x14ac:dyDescent="0.35">
      <c r="A72" s="31">
        <v>4006</v>
      </c>
      <c r="N72" s="58">
        <v>71</v>
      </c>
      <c r="P72" s="30">
        <v>42440</v>
      </c>
      <c r="T72" s="61">
        <v>0.7</v>
      </c>
      <c r="U72" s="29" t="s">
        <v>159</v>
      </c>
      <c r="W72" s="35">
        <v>63</v>
      </c>
      <c r="Z72" s="253"/>
      <c r="AA72" s="208">
        <v>8.1</v>
      </c>
      <c r="AB72" s="29" t="s">
        <v>138</v>
      </c>
    </row>
    <row r="73" spans="1:28" x14ac:dyDescent="0.35">
      <c r="A73" s="31">
        <v>4008</v>
      </c>
      <c r="N73" s="58">
        <v>72</v>
      </c>
      <c r="P73" s="30">
        <v>42441</v>
      </c>
      <c r="T73" s="61">
        <v>0.71</v>
      </c>
      <c r="U73" s="29" t="s">
        <v>159</v>
      </c>
      <c r="W73" s="35">
        <v>64</v>
      </c>
      <c r="Z73" s="253"/>
      <c r="AA73" s="208">
        <v>8.1999999999999993</v>
      </c>
      <c r="AB73" s="29" t="s">
        <v>138</v>
      </c>
    </row>
    <row r="74" spans="1:28" x14ac:dyDescent="0.35">
      <c r="A74" s="31">
        <v>4026</v>
      </c>
      <c r="N74" s="58">
        <v>73</v>
      </c>
      <c r="P74" s="30">
        <v>42442</v>
      </c>
      <c r="T74" s="61">
        <v>0.72</v>
      </c>
      <c r="U74" s="29" t="s">
        <v>159</v>
      </c>
      <c r="W74" s="35">
        <v>65</v>
      </c>
      <c r="Z74" s="253"/>
      <c r="AA74" s="208">
        <v>8.3000000000000007</v>
      </c>
      <c r="AB74" s="29" t="s">
        <v>138</v>
      </c>
    </row>
    <row r="75" spans="1:28" x14ac:dyDescent="0.35">
      <c r="A75" s="31">
        <v>4028</v>
      </c>
      <c r="N75" s="58">
        <v>74</v>
      </c>
      <c r="P75" s="30">
        <v>42443</v>
      </c>
      <c r="T75" s="61">
        <v>0.73</v>
      </c>
      <c r="U75" s="29" t="s">
        <v>159</v>
      </c>
      <c r="W75" s="35">
        <v>66</v>
      </c>
      <c r="Z75" s="253"/>
      <c r="AA75" s="208">
        <v>8.4</v>
      </c>
      <c r="AB75" s="29" t="s">
        <v>138</v>
      </c>
    </row>
    <row r="76" spans="1:28" x14ac:dyDescent="0.35">
      <c r="A76" s="31">
        <v>4032</v>
      </c>
      <c r="N76" s="58">
        <v>75</v>
      </c>
      <c r="P76" s="30">
        <v>42444</v>
      </c>
      <c r="T76" s="61">
        <v>0.74</v>
      </c>
      <c r="U76" s="29" t="s">
        <v>159</v>
      </c>
      <c r="W76" s="35">
        <v>67</v>
      </c>
      <c r="Z76" s="253"/>
      <c r="AA76" s="208">
        <v>8.5</v>
      </c>
      <c r="AB76" s="29" t="s">
        <v>138</v>
      </c>
    </row>
    <row r="77" spans="1:28" x14ac:dyDescent="0.35">
      <c r="A77" s="31">
        <v>4034</v>
      </c>
      <c r="N77" s="58">
        <v>76</v>
      </c>
      <c r="P77" s="30">
        <v>42445</v>
      </c>
      <c r="T77" s="61">
        <v>0.75</v>
      </c>
      <c r="U77" s="29" t="s">
        <v>159</v>
      </c>
      <c r="W77" s="35">
        <v>68</v>
      </c>
      <c r="Z77" s="253"/>
      <c r="AA77" s="208">
        <v>8.6</v>
      </c>
      <c r="AB77" s="29" t="s">
        <v>138</v>
      </c>
    </row>
    <row r="78" spans="1:28" x14ac:dyDescent="0.35">
      <c r="A78" s="31">
        <v>4036</v>
      </c>
      <c r="N78" s="58">
        <v>77</v>
      </c>
      <c r="P78" s="30">
        <v>42446</v>
      </c>
      <c r="T78" s="61">
        <v>0.76</v>
      </c>
      <c r="U78" s="29" t="s">
        <v>159</v>
      </c>
      <c r="W78" s="35">
        <v>69</v>
      </c>
      <c r="Z78" s="253"/>
      <c r="AA78" s="208">
        <v>8.6999999999999993</v>
      </c>
      <c r="AB78" s="29" t="s">
        <v>138</v>
      </c>
    </row>
    <row r="79" spans="1:28" x14ac:dyDescent="0.35">
      <c r="A79" s="31">
        <v>4038</v>
      </c>
      <c r="N79" s="58">
        <v>78</v>
      </c>
      <c r="P79" s="30">
        <v>42447</v>
      </c>
      <c r="T79" s="61">
        <v>0.77</v>
      </c>
      <c r="U79" s="29" t="s">
        <v>159</v>
      </c>
      <c r="W79" s="35">
        <v>70</v>
      </c>
      <c r="Z79" s="253"/>
      <c r="AA79" s="208">
        <v>8.9</v>
      </c>
      <c r="AB79" s="29" t="s">
        <v>138</v>
      </c>
    </row>
    <row r="80" spans="1:28" x14ac:dyDescent="0.35">
      <c r="A80" s="31">
        <v>4044</v>
      </c>
      <c r="N80" s="58">
        <v>79</v>
      </c>
      <c r="P80" s="30">
        <v>42448</v>
      </c>
      <c r="T80" s="61">
        <v>0.78</v>
      </c>
      <c r="U80" s="29" t="s">
        <v>159</v>
      </c>
      <c r="W80" s="35">
        <v>71</v>
      </c>
      <c r="Z80" s="253"/>
      <c r="AA80" s="208">
        <v>9</v>
      </c>
      <c r="AB80" s="29" t="s">
        <v>138</v>
      </c>
    </row>
    <row r="81" spans="1:28" x14ac:dyDescent="0.35">
      <c r="A81" s="31">
        <v>4048</v>
      </c>
      <c r="N81" s="58">
        <v>80</v>
      </c>
      <c r="P81" s="30">
        <v>42449</v>
      </c>
      <c r="T81" s="61">
        <v>0.79</v>
      </c>
      <c r="U81" s="29" t="s">
        <v>159</v>
      </c>
      <c r="W81" s="35">
        <v>72</v>
      </c>
      <c r="Z81" s="253" t="s">
        <v>160</v>
      </c>
      <c r="AA81" s="208">
        <v>9.1</v>
      </c>
      <c r="AB81" s="29" t="s">
        <v>138</v>
      </c>
    </row>
    <row r="82" spans="1:28" x14ac:dyDescent="0.35">
      <c r="A82" s="31">
        <v>4056</v>
      </c>
      <c r="N82" s="58">
        <v>81</v>
      </c>
      <c r="P82" s="30">
        <v>42450</v>
      </c>
      <c r="T82" s="61">
        <v>0.8</v>
      </c>
      <c r="U82" s="29" t="s">
        <v>161</v>
      </c>
      <c r="W82" s="35">
        <v>73</v>
      </c>
      <c r="Z82" s="253"/>
      <c r="AA82" s="208">
        <v>9.1999999999999993</v>
      </c>
      <c r="AB82" s="29" t="s">
        <v>138</v>
      </c>
    </row>
    <row r="83" spans="1:28" x14ac:dyDescent="0.35">
      <c r="A83" s="31">
        <v>4064</v>
      </c>
      <c r="N83" s="58">
        <v>82</v>
      </c>
      <c r="P83" s="30">
        <v>42451</v>
      </c>
      <c r="T83" s="61">
        <v>0.81</v>
      </c>
      <c r="U83" s="29" t="s">
        <v>161</v>
      </c>
      <c r="W83" s="35">
        <v>74</v>
      </c>
      <c r="Z83" s="253"/>
      <c r="AA83" s="208">
        <v>9.3000000000000007</v>
      </c>
      <c r="AB83" s="29" t="s">
        <v>138</v>
      </c>
    </row>
    <row r="84" spans="1:28" x14ac:dyDescent="0.35">
      <c r="A84" s="31">
        <v>4069</v>
      </c>
      <c r="N84" s="58">
        <v>83</v>
      </c>
      <c r="P84" s="30">
        <v>42452</v>
      </c>
      <c r="T84" s="61">
        <v>0.82</v>
      </c>
      <c r="U84" s="29" t="s">
        <v>161</v>
      </c>
      <c r="W84" s="35">
        <v>75</v>
      </c>
      <c r="Z84" s="253"/>
      <c r="AA84" s="208">
        <v>9.4</v>
      </c>
      <c r="AB84" s="29" t="s">
        <v>138</v>
      </c>
    </row>
    <row r="85" spans="1:28" x14ac:dyDescent="0.35">
      <c r="A85" s="31">
        <v>4078</v>
      </c>
      <c r="N85" s="58">
        <v>84</v>
      </c>
      <c r="P85" s="30">
        <v>42453</v>
      </c>
      <c r="T85" s="61">
        <v>0.83</v>
      </c>
      <c r="U85" s="29" t="s">
        <v>161</v>
      </c>
      <c r="W85" s="35">
        <v>76</v>
      </c>
      <c r="Z85" s="253"/>
      <c r="AA85" s="208">
        <v>9.5</v>
      </c>
      <c r="AB85" s="29" t="s">
        <v>138</v>
      </c>
    </row>
    <row r="86" spans="1:28" x14ac:dyDescent="0.35">
      <c r="A86" s="31">
        <v>4097</v>
      </c>
      <c r="N86" s="58">
        <v>85</v>
      </c>
      <c r="P86" s="30">
        <v>42454</v>
      </c>
      <c r="T86" s="61">
        <v>0.84</v>
      </c>
      <c r="U86" s="29" t="s">
        <v>161</v>
      </c>
      <c r="W86" s="35">
        <v>77</v>
      </c>
      <c r="Z86" s="253"/>
      <c r="AA86" s="208">
        <v>9.6</v>
      </c>
      <c r="AB86" s="29" t="s">
        <v>138</v>
      </c>
    </row>
    <row r="87" spans="1:28" x14ac:dyDescent="0.35">
      <c r="A87" s="31">
        <v>4097</v>
      </c>
      <c r="N87" s="58">
        <v>86</v>
      </c>
      <c r="P87" s="30">
        <v>42455</v>
      </c>
      <c r="T87" s="61">
        <v>0.85</v>
      </c>
      <c r="U87" s="29" t="s">
        <v>161</v>
      </c>
      <c r="W87" s="35">
        <v>78</v>
      </c>
      <c r="Z87" s="253"/>
      <c r="AA87" s="208">
        <v>9.6999999999999993</v>
      </c>
      <c r="AB87" s="29" t="s">
        <v>138</v>
      </c>
    </row>
    <row r="88" spans="1:28" x14ac:dyDescent="0.35">
      <c r="A88" s="31">
        <v>4097</v>
      </c>
      <c r="N88" s="58">
        <v>87</v>
      </c>
      <c r="P88" s="30">
        <v>42456</v>
      </c>
      <c r="T88" s="61">
        <v>0.86</v>
      </c>
      <c r="U88" s="29" t="s">
        <v>161</v>
      </c>
      <c r="W88" s="35">
        <v>79</v>
      </c>
      <c r="Z88" s="253"/>
      <c r="AA88" s="208">
        <v>9.8000000000000007</v>
      </c>
      <c r="AB88" s="29" t="s">
        <v>138</v>
      </c>
    </row>
    <row r="89" spans="1:28" x14ac:dyDescent="0.35">
      <c r="A89" s="31">
        <v>4097</v>
      </c>
      <c r="N89" s="58">
        <v>88</v>
      </c>
      <c r="P89" s="30">
        <v>42457</v>
      </c>
      <c r="T89" s="61">
        <v>0.87</v>
      </c>
      <c r="U89" s="29" t="s">
        <v>161</v>
      </c>
      <c r="W89" s="35">
        <v>80</v>
      </c>
      <c r="Z89" s="253"/>
      <c r="AA89" s="208">
        <v>9.9</v>
      </c>
      <c r="AB89" s="29" t="s">
        <v>138</v>
      </c>
    </row>
    <row r="90" spans="1:28" x14ac:dyDescent="0.35">
      <c r="A90" s="31">
        <v>4097</v>
      </c>
      <c r="N90" s="58">
        <v>89</v>
      </c>
      <c r="P90" s="30">
        <v>42458</v>
      </c>
      <c r="T90" s="61">
        <v>0.88</v>
      </c>
      <c r="U90" s="29" t="s">
        <v>161</v>
      </c>
      <c r="W90" s="35">
        <v>81</v>
      </c>
      <c r="Z90" s="253"/>
      <c r="AA90" s="208">
        <v>10</v>
      </c>
      <c r="AB90" s="29" t="s">
        <v>138</v>
      </c>
    </row>
    <row r="91" spans="1:28" x14ac:dyDescent="0.35">
      <c r="A91" s="31">
        <v>4103</v>
      </c>
      <c r="N91" s="58">
        <v>90</v>
      </c>
      <c r="P91" s="30">
        <v>42459</v>
      </c>
      <c r="T91" s="61">
        <v>0.89</v>
      </c>
      <c r="U91" s="29" t="s">
        <v>161</v>
      </c>
      <c r="W91" s="35">
        <v>82</v>
      </c>
      <c r="Z91" s="253"/>
      <c r="AA91" s="208">
        <v>10.1</v>
      </c>
      <c r="AB91" s="29" t="s">
        <v>138</v>
      </c>
    </row>
    <row r="92" spans="1:28" x14ac:dyDescent="0.35">
      <c r="A92" s="31">
        <v>4112</v>
      </c>
      <c r="N92" s="58">
        <v>91</v>
      </c>
      <c r="P92" s="30">
        <v>42460</v>
      </c>
      <c r="T92" s="61">
        <v>0.9</v>
      </c>
      <c r="U92" s="29" t="s">
        <v>161</v>
      </c>
      <c r="W92" s="35">
        <v>83</v>
      </c>
      <c r="Z92" s="253"/>
      <c r="AA92" s="208">
        <v>10.199999999999999</v>
      </c>
      <c r="AB92" s="29" t="s">
        <v>138</v>
      </c>
    </row>
    <row r="93" spans="1:28" x14ac:dyDescent="0.35">
      <c r="A93" s="31">
        <v>4114</v>
      </c>
      <c r="N93" s="58">
        <v>92</v>
      </c>
      <c r="P93" s="30">
        <v>42461</v>
      </c>
      <c r="T93" s="61">
        <v>0.91</v>
      </c>
      <c r="U93" s="29" t="s">
        <v>161</v>
      </c>
      <c r="W93" s="35">
        <v>84</v>
      </c>
      <c r="Z93" s="253"/>
      <c r="AA93" s="208">
        <v>10.3</v>
      </c>
      <c r="AB93" s="29" t="s">
        <v>138</v>
      </c>
    </row>
    <row r="94" spans="1:28" x14ac:dyDescent="0.35">
      <c r="A94" s="31">
        <v>4123</v>
      </c>
      <c r="N94" s="58">
        <v>93</v>
      </c>
      <c r="P94" s="30">
        <v>42462</v>
      </c>
      <c r="T94" s="61">
        <v>0.93</v>
      </c>
      <c r="U94" s="29" t="s">
        <v>161</v>
      </c>
      <c r="W94" s="35">
        <v>85</v>
      </c>
      <c r="Z94" s="253"/>
      <c r="AA94" s="208">
        <v>10.4</v>
      </c>
      <c r="AB94" s="29" t="s">
        <v>138</v>
      </c>
    </row>
    <row r="95" spans="1:28" x14ac:dyDescent="0.35">
      <c r="A95" s="31">
        <v>4128</v>
      </c>
      <c r="N95" s="58">
        <v>94</v>
      </c>
      <c r="P95" s="30">
        <v>42463</v>
      </c>
      <c r="T95" s="61">
        <v>0.94</v>
      </c>
      <c r="U95" s="29" t="s">
        <v>161</v>
      </c>
      <c r="W95" s="35">
        <v>86</v>
      </c>
      <c r="Z95" s="253"/>
      <c r="AA95" s="208">
        <v>10.5</v>
      </c>
      <c r="AB95" s="29" t="s">
        <v>138</v>
      </c>
    </row>
    <row r="96" spans="1:28" x14ac:dyDescent="0.35">
      <c r="A96" s="31">
        <v>4137</v>
      </c>
      <c r="N96" s="58">
        <v>95</v>
      </c>
      <c r="P96" s="30">
        <v>42464</v>
      </c>
      <c r="T96" s="61">
        <v>0.95</v>
      </c>
      <c r="U96" s="29" t="s">
        <v>162</v>
      </c>
      <c r="W96" s="35">
        <v>87</v>
      </c>
      <c r="Z96" s="253"/>
      <c r="AA96" s="208">
        <v>10.6</v>
      </c>
      <c r="AB96" s="29" t="s">
        <v>138</v>
      </c>
    </row>
    <row r="97" spans="1:28" x14ac:dyDescent="0.35">
      <c r="A97" s="31">
        <v>4152</v>
      </c>
      <c r="N97" s="58">
        <v>96</v>
      </c>
      <c r="P97" s="30">
        <v>42465</v>
      </c>
      <c r="T97" s="61">
        <v>0.96</v>
      </c>
      <c r="U97" s="29" t="s">
        <v>162</v>
      </c>
      <c r="W97" s="35">
        <v>88</v>
      </c>
      <c r="Z97" s="253"/>
      <c r="AA97" s="208">
        <v>10.7</v>
      </c>
      <c r="AB97" s="29" t="s">
        <v>138</v>
      </c>
    </row>
    <row r="98" spans="1:28" x14ac:dyDescent="0.35">
      <c r="A98" s="31">
        <v>4158</v>
      </c>
      <c r="N98" s="58">
        <v>97</v>
      </c>
      <c r="P98" s="30">
        <v>42466</v>
      </c>
      <c r="T98" s="61">
        <v>0.97</v>
      </c>
      <c r="U98" s="29" t="s">
        <v>162</v>
      </c>
      <c r="W98" s="35">
        <v>89</v>
      </c>
      <c r="Z98" s="253"/>
      <c r="AA98" s="208">
        <v>10.8</v>
      </c>
      <c r="AB98" s="29" t="s">
        <v>138</v>
      </c>
    </row>
    <row r="99" spans="1:28" x14ac:dyDescent="0.35">
      <c r="A99" s="31">
        <v>4167</v>
      </c>
      <c r="N99" s="58">
        <v>98</v>
      </c>
      <c r="P99" s="30">
        <v>42467</v>
      </c>
      <c r="T99" s="61">
        <v>0.98</v>
      </c>
      <c r="U99" s="29" t="s">
        <v>162</v>
      </c>
      <c r="W99" s="35">
        <v>90</v>
      </c>
      <c r="Z99" s="253"/>
      <c r="AA99" s="208">
        <v>10.9</v>
      </c>
      <c r="AB99" s="29" t="s">
        <v>138</v>
      </c>
    </row>
    <row r="100" spans="1:28" x14ac:dyDescent="0.35">
      <c r="A100" s="31">
        <v>4169</v>
      </c>
      <c r="N100" s="58">
        <v>99</v>
      </c>
      <c r="P100" s="30">
        <v>42468</v>
      </c>
      <c r="T100" s="61">
        <v>0.99</v>
      </c>
      <c r="U100" s="29" t="s">
        <v>162</v>
      </c>
      <c r="W100" s="35">
        <v>91</v>
      </c>
      <c r="Z100" s="253"/>
      <c r="AA100" s="208">
        <v>11</v>
      </c>
      <c r="AB100" s="29" t="s">
        <v>138</v>
      </c>
    </row>
    <row r="101" spans="1:28" x14ac:dyDescent="0.35">
      <c r="A101" s="31">
        <v>4173</v>
      </c>
      <c r="N101" s="58">
        <v>100</v>
      </c>
      <c r="P101" s="30">
        <v>42469</v>
      </c>
      <c r="T101" s="61">
        <v>1</v>
      </c>
      <c r="U101" s="29" t="s">
        <v>162</v>
      </c>
      <c r="W101" s="35">
        <v>92</v>
      </c>
      <c r="Z101" s="253"/>
      <c r="AA101" s="208">
        <v>11.1</v>
      </c>
      <c r="AB101" s="29" t="s">
        <v>138</v>
      </c>
    </row>
    <row r="102" spans="1:28" x14ac:dyDescent="0.35">
      <c r="A102" s="31">
        <v>4178</v>
      </c>
      <c r="N102" s="58"/>
      <c r="P102" s="30">
        <v>42470</v>
      </c>
      <c r="T102" s="61">
        <v>1.01</v>
      </c>
      <c r="U102" s="29" t="s">
        <v>162</v>
      </c>
      <c r="W102" s="35">
        <v>93</v>
      </c>
      <c r="Z102" s="253"/>
      <c r="AA102" s="208">
        <v>11.2</v>
      </c>
      <c r="AB102" s="29" t="s">
        <v>138</v>
      </c>
    </row>
    <row r="103" spans="1:28" x14ac:dyDescent="0.35">
      <c r="A103" s="31">
        <v>4182</v>
      </c>
      <c r="N103" s="39">
        <v>0.98</v>
      </c>
      <c r="P103" s="30">
        <v>42471</v>
      </c>
      <c r="W103" s="35">
        <v>94</v>
      </c>
      <c r="Z103" s="253"/>
      <c r="AA103" s="208">
        <v>11.3</v>
      </c>
      <c r="AB103" s="29" t="s">
        <v>138</v>
      </c>
    </row>
    <row r="104" spans="1:28" x14ac:dyDescent="0.35">
      <c r="A104" s="31">
        <v>4210</v>
      </c>
      <c r="N104" s="39">
        <v>0.99</v>
      </c>
      <c r="P104" s="30">
        <v>42472</v>
      </c>
      <c r="W104" s="35">
        <v>95</v>
      </c>
      <c r="Z104" s="253"/>
      <c r="AA104" s="208">
        <v>11.4</v>
      </c>
      <c r="AB104" s="29" t="s">
        <v>138</v>
      </c>
    </row>
    <row r="105" spans="1:28" x14ac:dyDescent="0.35">
      <c r="A105" s="31">
        <v>4212</v>
      </c>
      <c r="N105" s="39">
        <v>1</v>
      </c>
      <c r="P105" s="30">
        <v>42473</v>
      </c>
      <c r="W105" s="35">
        <v>96</v>
      </c>
      <c r="Z105" s="253"/>
      <c r="AA105" s="208">
        <v>11.5</v>
      </c>
      <c r="AB105" s="29" t="s">
        <v>138</v>
      </c>
    </row>
    <row r="106" spans="1:28" x14ac:dyDescent="0.35">
      <c r="A106" s="31">
        <v>4215</v>
      </c>
      <c r="P106" s="30">
        <v>42474</v>
      </c>
      <c r="W106" s="35">
        <v>97</v>
      </c>
      <c r="Z106" s="253"/>
      <c r="AA106" s="208">
        <v>11.6</v>
      </c>
      <c r="AB106" s="29" t="s">
        <v>138</v>
      </c>
    </row>
    <row r="107" spans="1:28" x14ac:dyDescent="0.35">
      <c r="A107" s="31">
        <v>4220</v>
      </c>
      <c r="P107" s="30">
        <v>42475</v>
      </c>
      <c r="W107" s="35">
        <v>98</v>
      </c>
      <c r="Z107" s="253" t="s">
        <v>163</v>
      </c>
      <c r="AA107" s="208">
        <v>11.7</v>
      </c>
      <c r="AB107" s="29" t="s">
        <v>138</v>
      </c>
    </row>
    <row r="108" spans="1:28" x14ac:dyDescent="0.35">
      <c r="A108" s="31">
        <v>4222</v>
      </c>
      <c r="P108" s="30">
        <v>42476</v>
      </c>
      <c r="W108" s="35">
        <v>99</v>
      </c>
      <c r="Z108" s="253"/>
      <c r="AA108" s="208">
        <v>11.8</v>
      </c>
      <c r="AB108" s="29" t="s">
        <v>138</v>
      </c>
    </row>
    <row r="109" spans="1:28" x14ac:dyDescent="0.35">
      <c r="A109" s="31">
        <v>4225</v>
      </c>
      <c r="P109" s="30">
        <v>42477</v>
      </c>
      <c r="W109" s="35">
        <v>100</v>
      </c>
      <c r="Z109" s="253"/>
      <c r="AA109" s="208">
        <v>11.9</v>
      </c>
      <c r="AB109" s="29" t="s">
        <v>138</v>
      </c>
    </row>
    <row r="110" spans="1:28" x14ac:dyDescent="0.35">
      <c r="A110" s="31">
        <v>4225</v>
      </c>
      <c r="P110" s="30">
        <v>42478</v>
      </c>
      <c r="W110" s="35">
        <v>101</v>
      </c>
      <c r="Z110" s="253"/>
      <c r="AA110" s="208">
        <v>12</v>
      </c>
      <c r="AB110" s="29" t="s">
        <v>138</v>
      </c>
    </row>
    <row r="111" spans="1:28" x14ac:dyDescent="0.35">
      <c r="A111" s="31"/>
      <c r="P111" s="30">
        <v>42479</v>
      </c>
      <c r="W111" s="35">
        <v>102</v>
      </c>
      <c r="Z111" s="253"/>
      <c r="AA111" s="208">
        <v>12.1</v>
      </c>
      <c r="AB111" s="29" t="s">
        <v>138</v>
      </c>
    </row>
    <row r="112" spans="1:28" x14ac:dyDescent="0.35">
      <c r="P112" s="30">
        <v>42480</v>
      </c>
      <c r="W112" s="35">
        <v>103</v>
      </c>
      <c r="Z112" s="253"/>
      <c r="AA112" s="208">
        <v>12.2</v>
      </c>
      <c r="AB112" s="29" t="s">
        <v>138</v>
      </c>
    </row>
    <row r="113" spans="1:28" x14ac:dyDescent="0.35">
      <c r="A113" s="31" t="s">
        <v>164</v>
      </c>
      <c r="P113" s="30">
        <v>42481</v>
      </c>
      <c r="W113" s="35">
        <v>104</v>
      </c>
      <c r="Z113" s="253"/>
      <c r="AA113" s="208">
        <v>12.3</v>
      </c>
      <c r="AB113" s="29" t="s">
        <v>138</v>
      </c>
    </row>
    <row r="114" spans="1:28" x14ac:dyDescent="0.35">
      <c r="A114" s="31" t="s">
        <v>165</v>
      </c>
      <c r="P114" s="30">
        <v>42482</v>
      </c>
      <c r="W114" s="35">
        <v>105</v>
      </c>
      <c r="Z114" s="253"/>
      <c r="AA114" s="208">
        <v>12.4</v>
      </c>
      <c r="AB114" s="29" t="s">
        <v>138</v>
      </c>
    </row>
    <row r="115" spans="1:28" x14ac:dyDescent="0.35">
      <c r="A115" s="31" t="s">
        <v>166</v>
      </c>
      <c r="P115" s="30">
        <v>42483</v>
      </c>
      <c r="W115" s="35">
        <v>106</v>
      </c>
      <c r="Z115" s="253"/>
      <c r="AA115" s="208">
        <v>12.5</v>
      </c>
      <c r="AB115" s="29" t="s">
        <v>138</v>
      </c>
    </row>
    <row r="116" spans="1:28" ht="23" x14ac:dyDescent="0.35">
      <c r="A116" s="31" t="s">
        <v>167</v>
      </c>
      <c r="P116" s="30">
        <v>42484</v>
      </c>
      <c r="W116" s="35">
        <v>107</v>
      </c>
      <c r="Z116" s="253"/>
      <c r="AA116" s="208">
        <v>12.6</v>
      </c>
      <c r="AB116" s="29" t="s">
        <v>138</v>
      </c>
    </row>
    <row r="117" spans="1:28" x14ac:dyDescent="0.35">
      <c r="A117" s="40" t="s">
        <v>168</v>
      </c>
      <c r="P117" s="30">
        <v>42485</v>
      </c>
      <c r="W117" s="35">
        <v>108</v>
      </c>
      <c r="Z117" s="253"/>
      <c r="AA117" s="208">
        <v>12.7</v>
      </c>
      <c r="AB117" s="29" t="s">
        <v>138</v>
      </c>
    </row>
    <row r="118" spans="1:28" x14ac:dyDescent="0.35">
      <c r="A118" s="33" t="s">
        <v>169</v>
      </c>
      <c r="P118" s="30">
        <v>42486</v>
      </c>
      <c r="W118" s="35">
        <v>109</v>
      </c>
      <c r="Z118" s="253"/>
      <c r="AA118" s="208">
        <v>12.8</v>
      </c>
      <c r="AB118" s="29" t="s">
        <v>138</v>
      </c>
    </row>
    <row r="119" spans="1:28" x14ac:dyDescent="0.35">
      <c r="A119" s="31" t="s">
        <v>170</v>
      </c>
      <c r="P119" s="30">
        <v>42487</v>
      </c>
      <c r="W119" s="35">
        <v>110</v>
      </c>
      <c r="Z119" s="253"/>
      <c r="AA119" s="208">
        <v>12.9</v>
      </c>
      <c r="AB119" s="29" t="s">
        <v>138</v>
      </c>
    </row>
    <row r="120" spans="1:28" x14ac:dyDescent="0.35">
      <c r="A120" s="31" t="s">
        <v>171</v>
      </c>
      <c r="P120" s="30">
        <v>42488</v>
      </c>
      <c r="W120" s="35">
        <v>111</v>
      </c>
      <c r="Z120" s="253"/>
      <c r="AA120" s="208">
        <v>13</v>
      </c>
      <c r="AB120" s="29" t="s">
        <v>138</v>
      </c>
    </row>
    <row r="121" spans="1:28" x14ac:dyDescent="0.35">
      <c r="A121" s="34" t="s">
        <v>172</v>
      </c>
      <c r="P121" s="30">
        <v>42489</v>
      </c>
      <c r="W121" s="35">
        <v>112</v>
      </c>
      <c r="Z121" s="253"/>
      <c r="AA121" s="208">
        <v>13.1</v>
      </c>
      <c r="AB121" s="29" t="s">
        <v>138</v>
      </c>
    </row>
    <row r="122" spans="1:28" x14ac:dyDescent="0.35">
      <c r="A122" s="31" t="s">
        <v>173</v>
      </c>
      <c r="P122" s="30">
        <v>42490</v>
      </c>
      <c r="W122" s="35">
        <v>113</v>
      </c>
      <c r="Z122" s="253"/>
      <c r="AA122" s="208">
        <v>13.2</v>
      </c>
      <c r="AB122" s="29" t="s">
        <v>138</v>
      </c>
    </row>
    <row r="123" spans="1:28" x14ac:dyDescent="0.35">
      <c r="A123" s="31" t="s">
        <v>174</v>
      </c>
      <c r="P123" s="30">
        <v>42491</v>
      </c>
      <c r="W123" s="35">
        <v>114</v>
      </c>
      <c r="Z123" s="253"/>
      <c r="AA123" s="208">
        <v>13.3</v>
      </c>
      <c r="AB123" s="29" t="s">
        <v>138</v>
      </c>
    </row>
    <row r="124" spans="1:28" x14ac:dyDescent="0.35">
      <c r="A124" s="31" t="s">
        <v>175</v>
      </c>
      <c r="P124" s="30">
        <v>42492</v>
      </c>
      <c r="W124" s="35">
        <v>115</v>
      </c>
      <c r="Z124" s="253"/>
      <c r="AA124" s="208">
        <v>13.4</v>
      </c>
      <c r="AB124" s="29" t="s">
        <v>138</v>
      </c>
    </row>
    <row r="125" spans="1:28" x14ac:dyDescent="0.35">
      <c r="A125" s="31" t="s">
        <v>176</v>
      </c>
      <c r="P125" s="30">
        <v>42493</v>
      </c>
      <c r="W125" s="35">
        <v>116</v>
      </c>
      <c r="Z125" s="253"/>
      <c r="AA125" s="208">
        <v>13.5</v>
      </c>
      <c r="AB125" s="29" t="s">
        <v>138</v>
      </c>
    </row>
    <row r="126" spans="1:28" x14ac:dyDescent="0.35">
      <c r="A126" s="31" t="s">
        <v>177</v>
      </c>
      <c r="P126" s="30">
        <v>42494</v>
      </c>
      <c r="W126" s="35">
        <v>117</v>
      </c>
      <c r="Z126" s="253"/>
      <c r="AA126" s="208">
        <v>13.6</v>
      </c>
      <c r="AB126" s="29" t="s">
        <v>138</v>
      </c>
    </row>
    <row r="127" spans="1:28" x14ac:dyDescent="0.35">
      <c r="A127" s="31" t="s">
        <v>178</v>
      </c>
      <c r="P127" s="30">
        <v>42495</v>
      </c>
      <c r="W127" s="35">
        <v>118</v>
      </c>
      <c r="Z127" s="253"/>
      <c r="AA127" s="208">
        <v>13.7</v>
      </c>
      <c r="AB127" s="29" t="s">
        <v>138</v>
      </c>
    </row>
    <row r="128" spans="1:28" x14ac:dyDescent="0.35">
      <c r="A128" s="31" t="s">
        <v>179</v>
      </c>
      <c r="P128" s="30">
        <v>42496</v>
      </c>
      <c r="W128" s="35">
        <v>119</v>
      </c>
      <c r="Z128" s="253"/>
      <c r="AA128" s="208">
        <v>13.8</v>
      </c>
      <c r="AB128" s="29" t="s">
        <v>138</v>
      </c>
    </row>
    <row r="129" spans="1:28" x14ac:dyDescent="0.35">
      <c r="A129" s="31" t="s">
        <v>180</v>
      </c>
      <c r="P129" s="30">
        <v>42497</v>
      </c>
      <c r="W129" s="35">
        <v>120</v>
      </c>
      <c r="Z129" s="253"/>
      <c r="AA129" s="208">
        <v>13.9</v>
      </c>
      <c r="AB129" s="29" t="s">
        <v>138</v>
      </c>
    </row>
    <row r="130" spans="1:28" x14ac:dyDescent="0.35">
      <c r="A130" s="31" t="s">
        <v>181</v>
      </c>
      <c r="P130" s="30">
        <v>42498</v>
      </c>
      <c r="W130" s="35">
        <v>121</v>
      </c>
      <c r="Z130" s="253"/>
      <c r="AA130" s="208">
        <v>14</v>
      </c>
      <c r="AB130" s="29" t="s">
        <v>138</v>
      </c>
    </row>
    <row r="131" spans="1:28" x14ac:dyDescent="0.35">
      <c r="A131" s="31" t="s">
        <v>182</v>
      </c>
      <c r="P131" s="30">
        <v>42499</v>
      </c>
      <c r="W131" s="35">
        <v>122</v>
      </c>
      <c r="Z131" s="253"/>
      <c r="AA131" s="208">
        <v>14.1</v>
      </c>
      <c r="AB131" s="29" t="s">
        <v>138</v>
      </c>
    </row>
    <row r="132" spans="1:28" x14ac:dyDescent="0.35">
      <c r="A132" s="31" t="s">
        <v>183</v>
      </c>
      <c r="P132" s="30">
        <v>42500</v>
      </c>
      <c r="W132" s="35">
        <v>123</v>
      </c>
      <c r="Z132" s="253"/>
      <c r="AA132" s="208">
        <v>14.2</v>
      </c>
      <c r="AB132" s="29" t="s">
        <v>138</v>
      </c>
    </row>
    <row r="133" spans="1:28" x14ac:dyDescent="0.35">
      <c r="A133" s="31" t="s">
        <v>184</v>
      </c>
      <c r="P133" s="30">
        <v>42501</v>
      </c>
      <c r="W133" s="35">
        <v>124</v>
      </c>
      <c r="Z133" s="253" t="s">
        <v>185</v>
      </c>
      <c r="AA133" s="208">
        <v>14.3</v>
      </c>
      <c r="AB133" s="29" t="s">
        <v>138</v>
      </c>
    </row>
    <row r="134" spans="1:28" x14ac:dyDescent="0.35">
      <c r="A134" s="31" t="s">
        <v>186</v>
      </c>
      <c r="P134" s="30">
        <v>42502</v>
      </c>
      <c r="W134" s="35">
        <v>125</v>
      </c>
      <c r="Z134" s="253"/>
      <c r="AA134" s="208">
        <v>14.4</v>
      </c>
      <c r="AB134" s="29" t="s">
        <v>138</v>
      </c>
    </row>
    <row r="135" spans="1:28" x14ac:dyDescent="0.35">
      <c r="A135" s="31" t="s">
        <v>187</v>
      </c>
      <c r="P135" s="30">
        <v>42503</v>
      </c>
      <c r="W135" s="35">
        <v>126</v>
      </c>
      <c r="Z135" s="253"/>
      <c r="AA135" s="208">
        <v>14.5</v>
      </c>
      <c r="AB135" s="29" t="s">
        <v>138</v>
      </c>
    </row>
    <row r="136" spans="1:28" x14ac:dyDescent="0.35">
      <c r="A136" s="31" t="s">
        <v>188</v>
      </c>
      <c r="P136" s="30">
        <v>42504</v>
      </c>
      <c r="W136" s="35">
        <v>127</v>
      </c>
      <c r="Z136" s="253"/>
      <c r="AA136" s="208">
        <v>14.6</v>
      </c>
      <c r="AB136" s="29" t="s">
        <v>138</v>
      </c>
    </row>
    <row r="137" spans="1:28" x14ac:dyDescent="0.35">
      <c r="A137" s="31" t="s">
        <v>189</v>
      </c>
      <c r="P137" s="30">
        <v>42505</v>
      </c>
      <c r="W137" s="35">
        <v>128</v>
      </c>
      <c r="Z137" s="253"/>
      <c r="AA137" s="208">
        <v>14.7</v>
      </c>
      <c r="AB137" s="29" t="s">
        <v>138</v>
      </c>
    </row>
    <row r="138" spans="1:28" x14ac:dyDescent="0.35">
      <c r="A138" s="31" t="s">
        <v>190</v>
      </c>
      <c r="P138" s="30">
        <v>42506</v>
      </c>
      <c r="W138" s="35">
        <v>129</v>
      </c>
      <c r="Z138" s="253"/>
      <c r="AA138" s="208">
        <v>14.8</v>
      </c>
      <c r="AB138" s="29" t="s">
        <v>138</v>
      </c>
    </row>
    <row r="139" spans="1:28" x14ac:dyDescent="0.35">
      <c r="A139" s="31" t="s">
        <v>190</v>
      </c>
      <c r="P139" s="30">
        <v>42507</v>
      </c>
      <c r="W139" s="35">
        <v>130</v>
      </c>
      <c r="Z139" s="253"/>
      <c r="AA139" s="208">
        <v>14.9</v>
      </c>
      <c r="AB139" s="29" t="s">
        <v>138</v>
      </c>
    </row>
    <row r="140" spans="1:28" x14ac:dyDescent="0.35">
      <c r="A140" s="38" t="s">
        <v>191</v>
      </c>
      <c r="P140" s="30">
        <v>42508</v>
      </c>
      <c r="W140" s="35">
        <v>131</v>
      </c>
      <c r="Z140" s="253"/>
      <c r="AA140" s="208">
        <v>15</v>
      </c>
      <c r="AB140" s="29" t="s">
        <v>138</v>
      </c>
    </row>
    <row r="141" spans="1:28" x14ac:dyDescent="0.35">
      <c r="A141" s="31" t="s">
        <v>192</v>
      </c>
      <c r="P141" s="30">
        <v>42509</v>
      </c>
      <c r="W141" s="35">
        <v>132</v>
      </c>
      <c r="Z141" s="253"/>
      <c r="AA141" s="208">
        <v>15.1</v>
      </c>
      <c r="AB141" s="29" t="s">
        <v>138</v>
      </c>
    </row>
    <row r="142" spans="1:28" x14ac:dyDescent="0.35">
      <c r="A142" s="38" t="s">
        <v>193</v>
      </c>
      <c r="P142" s="30">
        <v>42510</v>
      </c>
      <c r="W142" s="35">
        <v>133</v>
      </c>
      <c r="Z142" s="253"/>
      <c r="AA142" s="208">
        <v>15.2</v>
      </c>
      <c r="AB142" s="29" t="s">
        <v>138</v>
      </c>
    </row>
    <row r="143" spans="1:28" x14ac:dyDescent="0.35">
      <c r="A143" s="31" t="s">
        <v>194</v>
      </c>
      <c r="P143" s="30">
        <v>42511</v>
      </c>
      <c r="W143" s="35">
        <v>134</v>
      </c>
      <c r="Z143" s="253"/>
      <c r="AA143" s="208">
        <v>15.3</v>
      </c>
      <c r="AB143" s="29" t="s">
        <v>138</v>
      </c>
    </row>
    <row r="144" spans="1:28" x14ac:dyDescent="0.35">
      <c r="A144" s="31" t="s">
        <v>195</v>
      </c>
      <c r="P144" s="30">
        <v>42512</v>
      </c>
      <c r="W144" s="35">
        <v>135</v>
      </c>
      <c r="Z144" s="253"/>
      <c r="AA144" s="208">
        <v>15.4</v>
      </c>
      <c r="AB144" s="29" t="s">
        <v>138</v>
      </c>
    </row>
    <row r="145" spans="1:28" x14ac:dyDescent="0.35">
      <c r="A145" s="40" t="s">
        <v>196</v>
      </c>
      <c r="P145" s="30">
        <v>42513</v>
      </c>
      <c r="W145" s="35">
        <v>136</v>
      </c>
      <c r="Z145" s="253"/>
      <c r="AA145" s="208">
        <v>15.5</v>
      </c>
      <c r="AB145" s="29" t="s">
        <v>138</v>
      </c>
    </row>
    <row r="146" spans="1:28" x14ac:dyDescent="0.35">
      <c r="A146" s="31" t="s">
        <v>197</v>
      </c>
      <c r="P146" s="30">
        <v>42514</v>
      </c>
      <c r="W146" s="35">
        <v>137</v>
      </c>
      <c r="Z146" s="253"/>
      <c r="AA146" s="208">
        <v>15.6</v>
      </c>
      <c r="AB146" s="29" t="s">
        <v>138</v>
      </c>
    </row>
    <row r="147" spans="1:28" x14ac:dyDescent="0.35">
      <c r="A147" s="31" t="s">
        <v>198</v>
      </c>
      <c r="P147" s="30">
        <v>42515</v>
      </c>
      <c r="W147" s="35">
        <v>138</v>
      </c>
      <c r="Z147" s="253"/>
      <c r="AA147" s="208">
        <v>15.7</v>
      </c>
      <c r="AB147" s="29" t="s">
        <v>138</v>
      </c>
    </row>
    <row r="148" spans="1:28" x14ac:dyDescent="0.35">
      <c r="A148" s="31" t="s">
        <v>199</v>
      </c>
      <c r="P148" s="30">
        <v>42516</v>
      </c>
      <c r="W148" s="35">
        <v>139</v>
      </c>
      <c r="Z148" s="253"/>
      <c r="AA148" s="208">
        <v>15.8</v>
      </c>
      <c r="AB148" s="29" t="s">
        <v>138</v>
      </c>
    </row>
    <row r="149" spans="1:28" x14ac:dyDescent="0.35">
      <c r="A149" s="31" t="s">
        <v>200</v>
      </c>
      <c r="P149" s="30">
        <v>42517</v>
      </c>
      <c r="W149" s="35">
        <v>140</v>
      </c>
      <c r="Z149" s="253"/>
      <c r="AA149" s="208">
        <v>15.9</v>
      </c>
      <c r="AB149" s="29" t="s">
        <v>138</v>
      </c>
    </row>
    <row r="150" spans="1:28" x14ac:dyDescent="0.35">
      <c r="A150" s="31" t="s">
        <v>201</v>
      </c>
      <c r="P150" s="30">
        <v>42518</v>
      </c>
      <c r="W150" s="35">
        <v>141</v>
      </c>
      <c r="Z150" s="253"/>
      <c r="AA150" s="208">
        <v>16</v>
      </c>
      <c r="AB150" s="29" t="s">
        <v>138</v>
      </c>
    </row>
    <row r="151" spans="1:28" x14ac:dyDescent="0.35">
      <c r="A151" s="31" t="s">
        <v>202</v>
      </c>
      <c r="P151" s="30">
        <v>42519</v>
      </c>
      <c r="W151" s="35">
        <v>142</v>
      </c>
      <c r="Z151" s="253"/>
      <c r="AA151" s="208">
        <v>16.100000000000001</v>
      </c>
      <c r="AB151" s="29" t="s">
        <v>138</v>
      </c>
    </row>
    <row r="152" spans="1:28" x14ac:dyDescent="0.35">
      <c r="A152" s="31" t="s">
        <v>203</v>
      </c>
      <c r="P152" s="30">
        <v>42520</v>
      </c>
      <c r="W152" s="35">
        <v>143</v>
      </c>
      <c r="Z152" s="253"/>
      <c r="AA152" s="208">
        <v>16.2</v>
      </c>
      <c r="AB152" s="29" t="s">
        <v>138</v>
      </c>
    </row>
    <row r="153" spans="1:28" x14ac:dyDescent="0.35">
      <c r="A153" s="31" t="s">
        <v>204</v>
      </c>
      <c r="P153" s="30">
        <v>42521</v>
      </c>
      <c r="W153" s="35">
        <v>144</v>
      </c>
      <c r="Z153" s="253"/>
      <c r="AA153" s="208">
        <v>16.3</v>
      </c>
      <c r="AB153" s="29" t="s">
        <v>138</v>
      </c>
    </row>
    <row r="154" spans="1:28" x14ac:dyDescent="0.35">
      <c r="A154" s="31" t="s">
        <v>205</v>
      </c>
      <c r="P154" s="30">
        <v>42522</v>
      </c>
      <c r="W154" s="35">
        <v>145</v>
      </c>
      <c r="Z154" s="253"/>
      <c r="AA154" s="208">
        <v>16.399999999999999</v>
      </c>
      <c r="AB154" s="29" t="s">
        <v>138</v>
      </c>
    </row>
    <row r="155" spans="1:28" x14ac:dyDescent="0.35">
      <c r="A155" s="31" t="s">
        <v>206</v>
      </c>
      <c r="P155" s="30">
        <v>42523</v>
      </c>
      <c r="W155" s="35">
        <v>146</v>
      </c>
      <c r="Z155" s="253"/>
      <c r="AA155" s="208">
        <v>16.5</v>
      </c>
      <c r="AB155" s="29" t="s">
        <v>138</v>
      </c>
    </row>
    <row r="156" spans="1:28" x14ac:dyDescent="0.35">
      <c r="A156" s="31" t="s">
        <v>207</v>
      </c>
      <c r="P156" s="30">
        <v>42524</v>
      </c>
      <c r="W156" s="35">
        <v>147</v>
      </c>
      <c r="Z156" s="253"/>
      <c r="AA156" s="208">
        <v>16.600000000000001</v>
      </c>
      <c r="AB156" s="29" t="s">
        <v>138</v>
      </c>
    </row>
    <row r="157" spans="1:28" x14ac:dyDescent="0.35">
      <c r="A157" s="31" t="s">
        <v>208</v>
      </c>
      <c r="P157" s="30">
        <v>42525</v>
      </c>
      <c r="W157" s="35">
        <v>148</v>
      </c>
      <c r="Z157" s="253"/>
      <c r="AA157" s="208">
        <v>16.7</v>
      </c>
      <c r="AB157" s="29" t="s">
        <v>138</v>
      </c>
    </row>
    <row r="158" spans="1:28" x14ac:dyDescent="0.35">
      <c r="A158" s="41" t="s">
        <v>209</v>
      </c>
      <c r="P158" s="30">
        <v>42526</v>
      </c>
      <c r="W158" s="35">
        <v>149</v>
      </c>
      <c r="Z158" s="253"/>
      <c r="AA158" s="208">
        <v>16.8</v>
      </c>
      <c r="AB158" s="29" t="s">
        <v>138</v>
      </c>
    </row>
    <row r="159" spans="1:28" x14ac:dyDescent="0.35">
      <c r="A159" s="31" t="s">
        <v>210</v>
      </c>
      <c r="P159" s="30">
        <v>42527</v>
      </c>
      <c r="W159" s="35">
        <v>150</v>
      </c>
      <c r="Z159" s="253" t="s">
        <v>211</v>
      </c>
      <c r="AA159" s="208">
        <v>16.899999999999999</v>
      </c>
      <c r="AB159" s="29" t="s">
        <v>138</v>
      </c>
    </row>
    <row r="160" spans="1:28" x14ac:dyDescent="0.35">
      <c r="A160" s="31" t="s">
        <v>212</v>
      </c>
      <c r="P160" s="30">
        <v>42528</v>
      </c>
      <c r="W160" s="35">
        <v>151</v>
      </c>
      <c r="Z160" s="253"/>
      <c r="AA160" s="208">
        <v>17</v>
      </c>
      <c r="AB160" s="29" t="s">
        <v>138</v>
      </c>
    </row>
    <row r="161" spans="1:28" x14ac:dyDescent="0.35">
      <c r="A161" s="31" t="s">
        <v>213</v>
      </c>
      <c r="P161" s="30">
        <v>42529</v>
      </c>
      <c r="W161" s="35">
        <v>152</v>
      </c>
      <c r="Z161" s="253"/>
      <c r="AA161" s="208">
        <v>17.100000000000001</v>
      </c>
      <c r="AB161" s="29" t="s">
        <v>138</v>
      </c>
    </row>
    <row r="162" spans="1:28" x14ac:dyDescent="0.35">
      <c r="A162" s="31" t="s">
        <v>214</v>
      </c>
      <c r="P162" s="30">
        <v>42530</v>
      </c>
      <c r="W162" s="35">
        <v>153</v>
      </c>
      <c r="Z162" s="253"/>
      <c r="AA162" s="208">
        <v>17.2</v>
      </c>
      <c r="AB162" s="29" t="s">
        <v>138</v>
      </c>
    </row>
    <row r="163" spans="1:28" x14ac:dyDescent="0.35">
      <c r="A163" s="31" t="s">
        <v>215</v>
      </c>
      <c r="P163" s="30">
        <v>42531</v>
      </c>
      <c r="W163" s="35">
        <v>154</v>
      </c>
      <c r="Z163" s="253"/>
      <c r="AA163" s="208">
        <v>17.3</v>
      </c>
      <c r="AB163" s="29" t="s">
        <v>138</v>
      </c>
    </row>
    <row r="164" spans="1:28" x14ac:dyDescent="0.35">
      <c r="A164" s="31" t="s">
        <v>216</v>
      </c>
      <c r="P164" s="30">
        <v>42532</v>
      </c>
      <c r="W164" s="35">
        <v>155</v>
      </c>
      <c r="Z164" s="253"/>
      <c r="AA164" s="208">
        <v>17.399999999999999</v>
      </c>
      <c r="AB164" s="29" t="s">
        <v>138</v>
      </c>
    </row>
    <row r="165" spans="1:28" x14ac:dyDescent="0.35">
      <c r="A165" s="31" t="s">
        <v>217</v>
      </c>
      <c r="P165" s="30">
        <v>42533</v>
      </c>
      <c r="W165" s="35">
        <v>156</v>
      </c>
      <c r="Z165" s="253"/>
      <c r="AA165" s="208">
        <v>17.5</v>
      </c>
      <c r="AB165" s="29" t="s">
        <v>138</v>
      </c>
    </row>
    <row r="166" spans="1:28" x14ac:dyDescent="0.35">
      <c r="A166" s="31" t="s">
        <v>218</v>
      </c>
      <c r="P166" s="30">
        <v>42534</v>
      </c>
      <c r="W166" s="35">
        <v>157</v>
      </c>
      <c r="Z166" s="253"/>
      <c r="AA166" s="208">
        <v>17.600000000000001</v>
      </c>
      <c r="AB166" s="29" t="s">
        <v>138</v>
      </c>
    </row>
    <row r="167" spans="1:28" x14ac:dyDescent="0.35">
      <c r="A167" s="31" t="s">
        <v>219</v>
      </c>
      <c r="P167" s="30">
        <v>42535</v>
      </c>
      <c r="W167" s="35">
        <v>158</v>
      </c>
      <c r="Z167" s="253"/>
      <c r="AA167" s="208">
        <v>17.7</v>
      </c>
      <c r="AB167" s="29" t="s">
        <v>138</v>
      </c>
    </row>
    <row r="168" spans="1:28" x14ac:dyDescent="0.35">
      <c r="A168" s="31" t="s">
        <v>220</v>
      </c>
      <c r="P168" s="30">
        <v>42536</v>
      </c>
      <c r="W168" s="35">
        <v>159</v>
      </c>
      <c r="Z168" s="253"/>
      <c r="AA168" s="208">
        <v>17.8</v>
      </c>
      <c r="AB168" s="29" t="s">
        <v>138</v>
      </c>
    </row>
    <row r="169" spans="1:28" x14ac:dyDescent="0.35">
      <c r="A169" s="31" t="s">
        <v>221</v>
      </c>
      <c r="P169" s="30">
        <v>42537</v>
      </c>
      <c r="W169" s="35">
        <v>160</v>
      </c>
      <c r="Z169" s="253"/>
      <c r="AA169" s="208">
        <v>17.899999999999999</v>
      </c>
      <c r="AB169" s="29" t="s">
        <v>138</v>
      </c>
    </row>
    <row r="170" spans="1:28" x14ac:dyDescent="0.35">
      <c r="A170" s="31" t="s">
        <v>222</v>
      </c>
      <c r="P170" s="30">
        <v>42538</v>
      </c>
      <c r="W170" s="35">
        <v>161</v>
      </c>
      <c r="Z170" s="253"/>
      <c r="AA170" s="208">
        <v>18</v>
      </c>
      <c r="AB170" s="29" t="s">
        <v>138</v>
      </c>
    </row>
    <row r="171" spans="1:28" x14ac:dyDescent="0.35">
      <c r="A171" s="31" t="s">
        <v>223</v>
      </c>
      <c r="P171" s="30">
        <v>42539</v>
      </c>
      <c r="W171" s="35">
        <v>162</v>
      </c>
      <c r="Z171" s="253"/>
      <c r="AA171" s="208">
        <v>18.100000000000001</v>
      </c>
      <c r="AB171" s="29" t="s">
        <v>138</v>
      </c>
    </row>
    <row r="172" spans="1:28" x14ac:dyDescent="0.35">
      <c r="A172" s="31" t="s">
        <v>224</v>
      </c>
      <c r="P172" s="30">
        <v>42540</v>
      </c>
      <c r="W172" s="35">
        <v>163</v>
      </c>
      <c r="Z172" s="253"/>
      <c r="AA172" s="208">
        <v>18.2</v>
      </c>
      <c r="AB172" s="29" t="s">
        <v>138</v>
      </c>
    </row>
    <row r="173" spans="1:28" x14ac:dyDescent="0.35">
      <c r="A173" s="31" t="s">
        <v>225</v>
      </c>
      <c r="P173" s="30">
        <v>42541</v>
      </c>
      <c r="W173" s="35">
        <v>164</v>
      </c>
      <c r="Z173" s="253"/>
      <c r="AA173" s="208">
        <v>18.3</v>
      </c>
      <c r="AB173" s="29" t="s">
        <v>138</v>
      </c>
    </row>
    <row r="174" spans="1:28" x14ac:dyDescent="0.35">
      <c r="A174" s="31" t="s">
        <v>226</v>
      </c>
      <c r="P174" s="30">
        <v>42542</v>
      </c>
      <c r="W174" s="35">
        <v>165</v>
      </c>
      <c r="Z174" s="253"/>
      <c r="AA174" s="208">
        <v>18.399999999999999</v>
      </c>
      <c r="AB174" s="29" t="s">
        <v>138</v>
      </c>
    </row>
    <row r="175" spans="1:28" x14ac:dyDescent="0.35">
      <c r="A175" s="31" t="s">
        <v>227</v>
      </c>
      <c r="P175" s="30">
        <v>42543</v>
      </c>
      <c r="W175" s="35">
        <v>166</v>
      </c>
      <c r="Z175" s="253"/>
      <c r="AA175" s="208">
        <v>18.5</v>
      </c>
      <c r="AB175" s="29" t="s">
        <v>138</v>
      </c>
    </row>
    <row r="176" spans="1:28" x14ac:dyDescent="0.35">
      <c r="A176" s="31" t="s">
        <v>228</v>
      </c>
      <c r="P176" s="30">
        <v>42544</v>
      </c>
      <c r="W176" s="35">
        <v>167</v>
      </c>
      <c r="Z176" s="253"/>
      <c r="AA176" s="208">
        <v>18.600000000000001</v>
      </c>
      <c r="AB176" s="29" t="s">
        <v>138</v>
      </c>
    </row>
    <row r="177" spans="1:28" x14ac:dyDescent="0.35">
      <c r="A177" s="31" t="s">
        <v>229</v>
      </c>
      <c r="P177" s="30">
        <v>42545</v>
      </c>
      <c r="W177" s="35">
        <v>168</v>
      </c>
      <c r="Z177" s="253"/>
      <c r="AA177" s="208">
        <v>18.7</v>
      </c>
      <c r="AB177" s="29" t="s">
        <v>138</v>
      </c>
    </row>
    <row r="178" spans="1:28" x14ac:dyDescent="0.35">
      <c r="A178" s="31" t="s">
        <v>230</v>
      </c>
      <c r="P178" s="30">
        <v>42546</v>
      </c>
      <c r="W178" s="35">
        <v>169</v>
      </c>
      <c r="Z178" s="253"/>
      <c r="AA178" s="208">
        <v>18.8</v>
      </c>
      <c r="AB178" s="29" t="s">
        <v>138</v>
      </c>
    </row>
    <row r="179" spans="1:28" x14ac:dyDescent="0.35">
      <c r="A179" s="31" t="s">
        <v>231</v>
      </c>
      <c r="P179" s="30">
        <v>42547</v>
      </c>
      <c r="W179" s="35">
        <v>170</v>
      </c>
      <c r="Z179" s="253"/>
      <c r="AA179" s="208">
        <v>18.899999999999999</v>
      </c>
      <c r="AB179" s="29" t="s">
        <v>138</v>
      </c>
    </row>
    <row r="180" spans="1:28" x14ac:dyDescent="0.35">
      <c r="A180" s="31" t="s">
        <v>232</v>
      </c>
      <c r="P180" s="30">
        <v>42548</v>
      </c>
      <c r="W180" s="35">
        <v>171</v>
      </c>
      <c r="Z180" s="253"/>
      <c r="AA180" s="208">
        <v>19</v>
      </c>
      <c r="AB180" s="29" t="s">
        <v>138</v>
      </c>
    </row>
    <row r="181" spans="1:28" x14ac:dyDescent="0.35">
      <c r="A181" s="31" t="s">
        <v>233</v>
      </c>
      <c r="P181" s="30">
        <v>42549</v>
      </c>
      <c r="W181" s="35">
        <v>172</v>
      </c>
      <c r="Z181" s="253"/>
      <c r="AA181" s="208">
        <v>19.100000000000001</v>
      </c>
      <c r="AB181" s="29" t="s">
        <v>138</v>
      </c>
    </row>
    <row r="182" spans="1:28" x14ac:dyDescent="0.35">
      <c r="A182" s="31" t="s">
        <v>234</v>
      </c>
      <c r="P182" s="30">
        <v>42550</v>
      </c>
      <c r="W182" s="35">
        <v>173</v>
      </c>
      <c r="Z182" s="253"/>
      <c r="AA182" s="208">
        <v>19.2</v>
      </c>
      <c r="AB182" s="29" t="s">
        <v>138</v>
      </c>
    </row>
    <row r="183" spans="1:28" x14ac:dyDescent="0.35">
      <c r="A183" s="31" t="s">
        <v>235</v>
      </c>
      <c r="P183" s="30">
        <v>42551</v>
      </c>
      <c r="W183" s="35">
        <v>174</v>
      </c>
      <c r="Z183" s="253"/>
      <c r="AA183" s="208">
        <v>19.3</v>
      </c>
      <c r="AB183" s="29" t="s">
        <v>138</v>
      </c>
    </row>
    <row r="184" spans="1:28" x14ac:dyDescent="0.35">
      <c r="A184" s="31" t="s">
        <v>236</v>
      </c>
      <c r="P184" s="30">
        <v>42552</v>
      </c>
      <c r="W184" s="35">
        <v>175</v>
      </c>
      <c r="Z184" s="253"/>
      <c r="AA184" s="208">
        <v>19.399999999999999</v>
      </c>
      <c r="AB184" s="29" t="s">
        <v>138</v>
      </c>
    </row>
    <row r="185" spans="1:28" x14ac:dyDescent="0.35">
      <c r="A185" s="31" t="s">
        <v>237</v>
      </c>
      <c r="P185" s="30">
        <v>42553</v>
      </c>
      <c r="W185" s="35">
        <v>176</v>
      </c>
      <c r="Z185" s="253" t="s">
        <v>238</v>
      </c>
      <c r="AA185" s="208">
        <v>19.5</v>
      </c>
      <c r="AB185" s="29" t="s">
        <v>138</v>
      </c>
    </row>
    <row r="186" spans="1:28" x14ac:dyDescent="0.35">
      <c r="A186" s="31" t="s">
        <v>239</v>
      </c>
      <c r="P186" s="30">
        <v>42554</v>
      </c>
      <c r="W186" s="35">
        <v>177</v>
      </c>
      <c r="Z186" s="253"/>
      <c r="AA186" s="208">
        <v>19.600000000000001</v>
      </c>
      <c r="AB186" s="29" t="s">
        <v>138</v>
      </c>
    </row>
    <row r="187" spans="1:28" x14ac:dyDescent="0.35">
      <c r="A187" s="31" t="s">
        <v>240</v>
      </c>
      <c r="P187" s="30">
        <v>42555</v>
      </c>
      <c r="W187" s="35">
        <v>178</v>
      </c>
      <c r="Z187" s="253"/>
      <c r="AA187" s="208">
        <v>19.7</v>
      </c>
      <c r="AB187" s="29" t="s">
        <v>138</v>
      </c>
    </row>
    <row r="188" spans="1:28" x14ac:dyDescent="0.35">
      <c r="A188" s="31" t="s">
        <v>241</v>
      </c>
      <c r="P188" s="30">
        <v>42556</v>
      </c>
      <c r="W188" s="35">
        <v>179</v>
      </c>
      <c r="Z188" s="253"/>
      <c r="AA188" s="208">
        <v>19.8</v>
      </c>
      <c r="AB188" s="29" t="s">
        <v>138</v>
      </c>
    </row>
    <row r="189" spans="1:28" x14ac:dyDescent="0.35">
      <c r="A189" s="31" t="s">
        <v>242</v>
      </c>
      <c r="P189" s="30">
        <v>42557</v>
      </c>
      <c r="W189" s="35">
        <v>180</v>
      </c>
      <c r="Z189" s="253"/>
      <c r="AA189" s="208">
        <v>19.899999999999999</v>
      </c>
      <c r="AB189" s="29" t="s">
        <v>138</v>
      </c>
    </row>
    <row r="190" spans="1:28" x14ac:dyDescent="0.35">
      <c r="A190" s="31" t="s">
        <v>243</v>
      </c>
      <c r="P190" s="30">
        <v>42558</v>
      </c>
      <c r="W190" s="35">
        <v>181</v>
      </c>
      <c r="Z190" s="253"/>
      <c r="AA190" s="208">
        <v>20</v>
      </c>
      <c r="AB190" s="29" t="s">
        <v>138</v>
      </c>
    </row>
    <row r="191" spans="1:28" x14ac:dyDescent="0.35">
      <c r="A191" s="31" t="s">
        <v>244</v>
      </c>
      <c r="P191" s="30">
        <v>42559</v>
      </c>
      <c r="W191" s="35">
        <v>182</v>
      </c>
      <c r="Z191" s="253"/>
      <c r="AA191" s="208">
        <v>20.100000000000001</v>
      </c>
      <c r="AB191" s="29" t="s">
        <v>138</v>
      </c>
    </row>
    <row r="192" spans="1:28" x14ac:dyDescent="0.35">
      <c r="A192" s="31" t="s">
        <v>245</v>
      </c>
      <c r="P192" s="30">
        <v>42560</v>
      </c>
      <c r="W192" s="35">
        <v>183</v>
      </c>
      <c r="Z192" s="253"/>
      <c r="AA192" s="208">
        <v>20.2</v>
      </c>
      <c r="AB192" s="29" t="s">
        <v>138</v>
      </c>
    </row>
    <row r="193" spans="1:28" x14ac:dyDescent="0.35">
      <c r="A193" s="31" t="s">
        <v>246</v>
      </c>
      <c r="P193" s="30">
        <v>42561</v>
      </c>
      <c r="W193" s="35">
        <v>184</v>
      </c>
      <c r="Z193" s="253"/>
      <c r="AA193" s="208">
        <v>20.3</v>
      </c>
      <c r="AB193" s="29" t="s">
        <v>138</v>
      </c>
    </row>
    <row r="194" spans="1:28" x14ac:dyDescent="0.35">
      <c r="A194" s="31" t="s">
        <v>247</v>
      </c>
      <c r="P194" s="30">
        <v>42562</v>
      </c>
      <c r="W194" s="35">
        <v>185</v>
      </c>
      <c r="Z194" s="253"/>
      <c r="AA194" s="208">
        <v>20.399999999999999</v>
      </c>
      <c r="AB194" s="29" t="s">
        <v>138</v>
      </c>
    </row>
    <row r="195" spans="1:28" x14ac:dyDescent="0.35">
      <c r="A195" s="42" t="s">
        <v>248</v>
      </c>
      <c r="P195" s="30">
        <v>42563</v>
      </c>
      <c r="W195" s="35">
        <v>186</v>
      </c>
      <c r="Z195" s="253"/>
      <c r="AA195" s="208">
        <v>20.5</v>
      </c>
      <c r="AB195" s="29" t="s">
        <v>138</v>
      </c>
    </row>
    <row r="196" spans="1:28" x14ac:dyDescent="0.35">
      <c r="A196" s="31" t="s">
        <v>249</v>
      </c>
      <c r="P196" s="30">
        <v>42564</v>
      </c>
      <c r="W196" s="35">
        <v>187</v>
      </c>
      <c r="Z196" s="253"/>
      <c r="AA196" s="208">
        <v>20.6</v>
      </c>
      <c r="AB196" s="29" t="s">
        <v>138</v>
      </c>
    </row>
    <row r="197" spans="1:28" x14ac:dyDescent="0.35">
      <c r="A197" s="31" t="s">
        <v>250</v>
      </c>
      <c r="P197" s="30">
        <v>42565</v>
      </c>
      <c r="W197" s="35">
        <v>188</v>
      </c>
      <c r="Z197" s="253"/>
      <c r="AA197" s="208">
        <v>20.7</v>
      </c>
      <c r="AB197" s="29" t="s">
        <v>138</v>
      </c>
    </row>
    <row r="198" spans="1:28" x14ac:dyDescent="0.35">
      <c r="A198" s="31" t="s">
        <v>251</v>
      </c>
      <c r="P198" s="30">
        <v>42566</v>
      </c>
      <c r="W198" s="35">
        <v>189</v>
      </c>
      <c r="Z198" s="253"/>
      <c r="AA198" s="208">
        <v>20.8</v>
      </c>
      <c r="AB198" s="29" t="s">
        <v>138</v>
      </c>
    </row>
    <row r="199" spans="1:28" x14ac:dyDescent="0.35">
      <c r="A199" s="31" t="s">
        <v>252</v>
      </c>
      <c r="P199" s="30">
        <v>42567</v>
      </c>
      <c r="W199" s="35">
        <v>190</v>
      </c>
      <c r="Z199" s="253"/>
      <c r="AA199" s="208">
        <v>20.9</v>
      </c>
      <c r="AB199" s="29" t="s">
        <v>138</v>
      </c>
    </row>
    <row r="200" spans="1:28" x14ac:dyDescent="0.35">
      <c r="A200" s="31" t="s">
        <v>253</v>
      </c>
      <c r="P200" s="30">
        <v>42568</v>
      </c>
      <c r="W200" s="35">
        <v>191</v>
      </c>
      <c r="Z200" s="253"/>
      <c r="AA200" s="208">
        <v>21</v>
      </c>
      <c r="AB200" s="29" t="s">
        <v>138</v>
      </c>
    </row>
    <row r="201" spans="1:28" x14ac:dyDescent="0.35">
      <c r="A201" s="31" t="s">
        <v>254</v>
      </c>
      <c r="P201" s="30">
        <v>42569</v>
      </c>
      <c r="W201" s="35">
        <v>192</v>
      </c>
      <c r="Z201" s="253"/>
      <c r="AA201" s="208">
        <v>21.1</v>
      </c>
      <c r="AB201" s="29" t="s">
        <v>138</v>
      </c>
    </row>
    <row r="202" spans="1:28" x14ac:dyDescent="0.35">
      <c r="A202" s="31" t="s">
        <v>255</v>
      </c>
      <c r="P202" s="30">
        <v>42570</v>
      </c>
      <c r="W202" s="35">
        <v>193</v>
      </c>
      <c r="Z202" s="253"/>
      <c r="AA202" s="208">
        <v>21.2</v>
      </c>
      <c r="AB202" s="29" t="s">
        <v>138</v>
      </c>
    </row>
    <row r="203" spans="1:28" x14ac:dyDescent="0.35">
      <c r="A203" s="31" t="s">
        <v>256</v>
      </c>
      <c r="P203" s="30">
        <v>42571</v>
      </c>
      <c r="W203" s="35">
        <v>194</v>
      </c>
      <c r="Z203" s="253"/>
      <c r="AA203" s="208">
        <v>21.3</v>
      </c>
      <c r="AB203" s="29" t="s">
        <v>138</v>
      </c>
    </row>
    <row r="204" spans="1:28" x14ac:dyDescent="0.35">
      <c r="A204" s="31" t="s">
        <v>257</v>
      </c>
      <c r="P204" s="30">
        <v>42572</v>
      </c>
      <c r="W204" s="35">
        <v>195</v>
      </c>
      <c r="Z204" s="253"/>
      <c r="AA204" s="208">
        <v>21.4</v>
      </c>
      <c r="AB204" s="29" t="s">
        <v>138</v>
      </c>
    </row>
    <row r="205" spans="1:28" x14ac:dyDescent="0.35">
      <c r="A205" s="31" t="s">
        <v>258</v>
      </c>
      <c r="P205" s="30">
        <v>42573</v>
      </c>
      <c r="W205" s="35">
        <v>196</v>
      </c>
      <c r="Z205" s="253"/>
      <c r="AA205" s="208">
        <v>21.5</v>
      </c>
      <c r="AB205" s="29" t="s">
        <v>138</v>
      </c>
    </row>
    <row r="206" spans="1:28" x14ac:dyDescent="0.35">
      <c r="A206" s="31" t="s">
        <v>259</v>
      </c>
      <c r="P206" s="30">
        <v>42574</v>
      </c>
      <c r="W206" s="35">
        <v>197</v>
      </c>
      <c r="Z206" s="253"/>
      <c r="AA206" s="208">
        <v>21.6</v>
      </c>
      <c r="AB206" s="29" t="s">
        <v>138</v>
      </c>
    </row>
    <row r="207" spans="1:28" x14ac:dyDescent="0.35">
      <c r="A207" s="31" t="s">
        <v>260</v>
      </c>
      <c r="P207" s="30">
        <v>42575</v>
      </c>
      <c r="W207" s="35">
        <v>198</v>
      </c>
      <c r="Z207" s="253"/>
      <c r="AA207" s="208">
        <v>21.7</v>
      </c>
      <c r="AB207" s="29" t="s">
        <v>138</v>
      </c>
    </row>
    <row r="208" spans="1:28" x14ac:dyDescent="0.35">
      <c r="A208" s="31" t="s">
        <v>261</v>
      </c>
      <c r="P208" s="30">
        <v>42576</v>
      </c>
      <c r="W208" s="35">
        <v>199</v>
      </c>
      <c r="Z208" s="253"/>
      <c r="AA208" s="208">
        <v>21.8</v>
      </c>
      <c r="AB208" s="29" t="s">
        <v>138</v>
      </c>
    </row>
    <row r="209" spans="1:34" x14ac:dyDescent="0.35">
      <c r="A209" s="31" t="s">
        <v>262</v>
      </c>
      <c r="P209" s="30">
        <v>42577</v>
      </c>
      <c r="W209" s="35">
        <v>200</v>
      </c>
      <c r="Z209" s="253"/>
      <c r="AA209" s="208">
        <v>21.9</v>
      </c>
      <c r="AB209" s="29" t="s">
        <v>138</v>
      </c>
    </row>
    <row r="210" spans="1:34" ht="23" x14ac:dyDescent="0.35">
      <c r="A210" s="31" t="s">
        <v>263</v>
      </c>
      <c r="P210" s="30">
        <v>42578</v>
      </c>
      <c r="W210" s="35">
        <v>201</v>
      </c>
      <c r="Z210" s="253"/>
      <c r="AA210" s="208">
        <v>22</v>
      </c>
      <c r="AB210" s="29" t="s">
        <v>138</v>
      </c>
    </row>
    <row r="211" spans="1:34" ht="23" x14ac:dyDescent="0.35">
      <c r="A211" s="31" t="s">
        <v>264</v>
      </c>
      <c r="P211" s="30">
        <v>42579</v>
      </c>
      <c r="W211" s="35">
        <v>202</v>
      </c>
      <c r="Z211" s="216" t="s">
        <v>265</v>
      </c>
      <c r="AA211" s="208">
        <v>22.1</v>
      </c>
      <c r="AB211" s="29" t="s">
        <v>138</v>
      </c>
    </row>
    <row r="212" spans="1:34" x14ac:dyDescent="0.35">
      <c r="A212" s="31" t="s">
        <v>266</v>
      </c>
      <c r="P212" s="30">
        <v>42580</v>
      </c>
      <c r="W212" s="35">
        <v>203</v>
      </c>
      <c r="Z212" s="216"/>
      <c r="AA212" s="208">
        <v>22.2</v>
      </c>
      <c r="AB212" s="29" t="s">
        <v>138</v>
      </c>
    </row>
    <row r="213" spans="1:34" x14ac:dyDescent="0.35">
      <c r="A213" s="31" t="s">
        <v>267</v>
      </c>
      <c r="P213" s="30">
        <v>42581</v>
      </c>
      <c r="W213" s="35">
        <v>204</v>
      </c>
      <c r="Z213" s="216"/>
      <c r="AA213" s="208">
        <v>22.3</v>
      </c>
      <c r="AB213" s="29" t="s">
        <v>138</v>
      </c>
    </row>
    <row r="214" spans="1:34" x14ac:dyDescent="0.35">
      <c r="A214" s="31" t="s">
        <v>268</v>
      </c>
      <c r="P214" s="30">
        <v>42582</v>
      </c>
      <c r="W214" s="35">
        <v>205</v>
      </c>
      <c r="Z214" s="216"/>
      <c r="AA214" s="208">
        <v>22.4</v>
      </c>
      <c r="AB214" s="29" t="s">
        <v>138</v>
      </c>
    </row>
    <row r="215" spans="1:34" x14ac:dyDescent="0.35">
      <c r="P215" s="30">
        <v>42583</v>
      </c>
      <c r="W215" s="35">
        <v>206</v>
      </c>
      <c r="Z215" s="216"/>
      <c r="AA215" s="208">
        <v>22.5</v>
      </c>
      <c r="AB215" s="29" t="s">
        <v>138</v>
      </c>
    </row>
    <row r="216" spans="1:34" x14ac:dyDescent="0.35">
      <c r="P216" s="30">
        <v>42584</v>
      </c>
      <c r="W216" s="35">
        <v>207</v>
      </c>
      <c r="Z216" s="216"/>
      <c r="AA216" s="208">
        <v>22.6</v>
      </c>
      <c r="AB216" s="29" t="s">
        <v>138</v>
      </c>
    </row>
    <row r="217" spans="1:34" x14ac:dyDescent="0.35">
      <c r="P217" s="30">
        <v>42585</v>
      </c>
      <c r="W217" s="35">
        <v>208</v>
      </c>
      <c r="Z217" s="216"/>
      <c r="AA217" s="208">
        <v>22.7</v>
      </c>
      <c r="AB217" s="29" t="s">
        <v>138</v>
      </c>
    </row>
    <row r="218" spans="1:34" x14ac:dyDescent="0.35">
      <c r="P218" s="30">
        <v>42586</v>
      </c>
      <c r="W218" s="35">
        <v>209</v>
      </c>
      <c r="Z218" s="216"/>
      <c r="AA218" s="208">
        <v>22.8</v>
      </c>
      <c r="AB218" s="29" t="s">
        <v>138</v>
      </c>
    </row>
    <row r="219" spans="1:34" ht="43.5" x14ac:dyDescent="0.35">
      <c r="A219" s="43" t="s">
        <v>269</v>
      </c>
      <c r="B219" s="43" t="s">
        <v>270</v>
      </c>
      <c r="C219" s="43" t="s">
        <v>271</v>
      </c>
      <c r="D219" s="43" t="s">
        <v>272</v>
      </c>
      <c r="E219" s="43" t="s">
        <v>273</v>
      </c>
      <c r="Q219" s="30">
        <v>42587</v>
      </c>
      <c r="X219" s="35">
        <v>210</v>
      </c>
      <c r="AA219" s="214"/>
      <c r="AB219" s="133">
        <v>22.9</v>
      </c>
      <c r="AC219" s="29" t="s">
        <v>138</v>
      </c>
    </row>
    <row r="220" spans="1:34" ht="43.5" x14ac:dyDescent="0.35">
      <c r="A220" s="44"/>
      <c r="B220" s="44"/>
      <c r="C220" s="44"/>
      <c r="D220" s="44"/>
      <c r="E220" s="44"/>
      <c r="Q220" s="30">
        <v>42588</v>
      </c>
      <c r="X220" s="35">
        <v>211</v>
      </c>
      <c r="AA220" s="214"/>
      <c r="AB220" s="133">
        <v>23</v>
      </c>
      <c r="AC220" s="29" t="s">
        <v>138</v>
      </c>
      <c r="AF220" s="44"/>
      <c r="AG220" s="44"/>
      <c r="AH220" s="44"/>
    </row>
    <row r="221" spans="1:34" ht="87.5" x14ac:dyDescent="0.35">
      <c r="A221" s="45" t="s">
        <v>140</v>
      </c>
      <c r="B221" s="45" t="s">
        <v>274</v>
      </c>
      <c r="C221" s="45" t="str">
        <f>A221&amp;B221</f>
        <v xml:space="preserve">ASESOROrientación a resultados </v>
      </c>
      <c r="D221" s="45" t="s">
        <v>275</v>
      </c>
      <c r="E221" s="45" t="s">
        <v>276</v>
      </c>
      <c r="H221" s="29" t="s">
        <v>269</v>
      </c>
      <c r="I221" s="29" t="s">
        <v>277</v>
      </c>
      <c r="Q221" s="30">
        <v>42589</v>
      </c>
      <c r="X221" s="35">
        <v>212</v>
      </c>
      <c r="AA221" s="214"/>
      <c r="AB221" s="133">
        <v>23.1</v>
      </c>
      <c r="AC221" s="29" t="s">
        <v>138</v>
      </c>
    </row>
    <row r="222" spans="1:34" ht="112.5" x14ac:dyDescent="0.35">
      <c r="A222" s="45" t="s">
        <v>140</v>
      </c>
      <c r="B222" s="45" t="s">
        <v>278</v>
      </c>
      <c r="C222" s="45" t="str">
        <f t="shared" ref="C222:C250" si="0">A222&amp;B222</f>
        <v>ASESOROrientación al usuario y al ciudadano</v>
      </c>
      <c r="D222" s="45" t="s">
        <v>279</v>
      </c>
      <c r="E222" s="45" t="s">
        <v>280</v>
      </c>
      <c r="H222" s="29" t="s">
        <v>144</v>
      </c>
      <c r="Q222" s="30">
        <v>42590</v>
      </c>
      <c r="X222" s="35">
        <v>213</v>
      </c>
      <c r="AA222" s="214"/>
      <c r="AB222" s="133">
        <v>23.2</v>
      </c>
      <c r="AC222" s="29" t="s">
        <v>138</v>
      </c>
    </row>
    <row r="223" spans="1:34" ht="62.5" x14ac:dyDescent="0.35">
      <c r="A223" s="45" t="s">
        <v>140</v>
      </c>
      <c r="B223" s="45" t="s">
        <v>281</v>
      </c>
      <c r="C223" s="45" t="str">
        <f t="shared" si="0"/>
        <v>ASESORCompromiso con la Organización</v>
      </c>
      <c r="D223" s="45" t="s">
        <v>282</v>
      </c>
      <c r="E223" s="45" t="s">
        <v>283</v>
      </c>
      <c r="Q223" s="30">
        <v>42591</v>
      </c>
      <c r="X223" s="35">
        <v>214</v>
      </c>
      <c r="AA223" s="214"/>
      <c r="AB223" s="133">
        <v>23.3</v>
      </c>
      <c r="AC223" s="29" t="s">
        <v>138</v>
      </c>
      <c r="AE223" s="132" t="s">
        <v>269</v>
      </c>
      <c r="AF223" s="129" t="s">
        <v>277</v>
      </c>
      <c r="AG223" s="129" t="s">
        <v>284</v>
      </c>
      <c r="AH223" s="129" t="s">
        <v>285</v>
      </c>
    </row>
    <row r="224" spans="1:34" ht="172.5" customHeight="1" x14ac:dyDescent="0.35">
      <c r="A224" s="45" t="s">
        <v>140</v>
      </c>
      <c r="B224" s="45" t="s">
        <v>286</v>
      </c>
      <c r="C224" s="45" t="str">
        <f t="shared" si="0"/>
        <v>ASESORExperticia profesional</v>
      </c>
      <c r="D224" s="45" t="s">
        <v>287</v>
      </c>
      <c r="E224" s="45" t="s">
        <v>288</v>
      </c>
      <c r="Q224" s="30">
        <v>42592</v>
      </c>
      <c r="X224" s="35">
        <v>215</v>
      </c>
      <c r="AA224" s="214"/>
      <c r="AB224" s="133">
        <v>23.4</v>
      </c>
      <c r="AC224" s="29" t="s">
        <v>138</v>
      </c>
      <c r="AE224" s="128" t="s">
        <v>140</v>
      </c>
      <c r="AF224" s="130" t="s">
        <v>289</v>
      </c>
      <c r="AG224" s="130" t="s">
        <v>287</v>
      </c>
      <c r="AH224" s="130" t="s">
        <v>288</v>
      </c>
    </row>
    <row r="225" spans="1:34" ht="124.5" customHeight="1" x14ac:dyDescent="0.35">
      <c r="A225" s="45" t="s">
        <v>140</v>
      </c>
      <c r="B225" s="45" t="s">
        <v>290</v>
      </c>
      <c r="C225" s="45" t="str">
        <f t="shared" si="0"/>
        <v>ASESORConocimiento del entorno</v>
      </c>
      <c r="D225" s="45" t="s">
        <v>291</v>
      </c>
      <c r="E225" s="45" t="s">
        <v>292</v>
      </c>
      <c r="Q225" s="30">
        <v>42593</v>
      </c>
      <c r="X225" s="35">
        <v>216</v>
      </c>
      <c r="AA225" s="214"/>
      <c r="AB225" s="133">
        <v>23.5</v>
      </c>
      <c r="AC225" s="29" t="s">
        <v>138</v>
      </c>
      <c r="AE225" s="128" t="s">
        <v>140</v>
      </c>
      <c r="AF225" s="130" t="s">
        <v>290</v>
      </c>
      <c r="AG225" s="130" t="s">
        <v>291</v>
      </c>
      <c r="AH225" s="130" t="s">
        <v>292</v>
      </c>
    </row>
    <row r="226" spans="1:34" ht="98.25" customHeight="1" x14ac:dyDescent="0.35">
      <c r="A226" s="45" t="s">
        <v>140</v>
      </c>
      <c r="B226" s="45" t="s">
        <v>293</v>
      </c>
      <c r="C226" s="45" t="str">
        <f t="shared" si="0"/>
        <v>ASESORConstrucción de relaciones</v>
      </c>
      <c r="D226" s="45" t="s">
        <v>294</v>
      </c>
      <c r="E226" s="45" t="s">
        <v>295</v>
      </c>
      <c r="Q226" s="30">
        <v>42594</v>
      </c>
      <c r="X226" s="35">
        <v>217</v>
      </c>
      <c r="AA226" s="214"/>
      <c r="AB226" s="133">
        <v>23.6</v>
      </c>
      <c r="AC226" s="29" t="s">
        <v>138</v>
      </c>
      <c r="AE226" s="128" t="s">
        <v>140</v>
      </c>
      <c r="AF226" s="130" t="s">
        <v>293</v>
      </c>
      <c r="AG226" s="130" t="s">
        <v>294</v>
      </c>
      <c r="AH226" s="130" t="s">
        <v>295</v>
      </c>
    </row>
    <row r="227" spans="1:34" ht="275" x14ac:dyDescent="0.35">
      <c r="A227" s="45" t="s">
        <v>140</v>
      </c>
      <c r="B227" s="45" t="s">
        <v>296</v>
      </c>
      <c r="C227" s="45" t="str">
        <f t="shared" si="0"/>
        <v>ASESORIniciativa</v>
      </c>
      <c r="D227" s="45" t="s">
        <v>297</v>
      </c>
      <c r="E227" s="45" t="s">
        <v>298</v>
      </c>
      <c r="Q227" s="30">
        <v>42595</v>
      </c>
      <c r="X227" s="35">
        <v>218</v>
      </c>
      <c r="AA227" s="214"/>
      <c r="AB227" s="133">
        <v>23.7</v>
      </c>
      <c r="AC227" s="29" t="s">
        <v>138</v>
      </c>
      <c r="AE227" s="128" t="s">
        <v>140</v>
      </c>
      <c r="AF227" s="130" t="s">
        <v>296</v>
      </c>
      <c r="AG227" s="130" t="s">
        <v>297</v>
      </c>
      <c r="AH227" s="130" t="s">
        <v>298</v>
      </c>
    </row>
    <row r="228" spans="1:34" ht="87.5" x14ac:dyDescent="0.35">
      <c r="A228" s="45" t="s">
        <v>144</v>
      </c>
      <c r="B228" s="45" t="s">
        <v>274</v>
      </c>
      <c r="C228" s="45" t="str">
        <f t="shared" si="0"/>
        <v xml:space="preserve">PROFESIONALOrientación a resultados </v>
      </c>
      <c r="D228" s="45" t="s">
        <v>275</v>
      </c>
      <c r="E228" s="45" t="s">
        <v>276</v>
      </c>
      <c r="H228" s="29" t="s">
        <v>269</v>
      </c>
      <c r="I228" s="29" t="s">
        <v>277</v>
      </c>
      <c r="Q228" s="30">
        <v>42589</v>
      </c>
      <c r="X228" s="35">
        <v>212</v>
      </c>
      <c r="AA228" s="214"/>
      <c r="AB228" s="133">
        <v>23.1</v>
      </c>
      <c r="AC228" s="29" t="s">
        <v>138</v>
      </c>
    </row>
    <row r="229" spans="1:34" ht="112.5" x14ac:dyDescent="0.35">
      <c r="A229" s="45" t="s">
        <v>144</v>
      </c>
      <c r="B229" s="45" t="s">
        <v>278</v>
      </c>
      <c r="C229" s="45" t="str">
        <f t="shared" si="0"/>
        <v>PROFESIONALOrientación al usuario y al ciudadano</v>
      </c>
      <c r="D229" s="45" t="s">
        <v>279</v>
      </c>
      <c r="E229" s="45" t="s">
        <v>280</v>
      </c>
      <c r="H229" s="29" t="s">
        <v>140</v>
      </c>
      <c r="Q229" s="30">
        <v>42590</v>
      </c>
      <c r="X229" s="35">
        <v>213</v>
      </c>
      <c r="AA229" s="214"/>
      <c r="AB229" s="133">
        <v>23.2</v>
      </c>
      <c r="AC229" s="29" t="s">
        <v>138</v>
      </c>
    </row>
    <row r="230" spans="1:34" ht="62.5" x14ac:dyDescent="0.35">
      <c r="A230" s="45" t="s">
        <v>144</v>
      </c>
      <c r="B230" s="45" t="s">
        <v>281</v>
      </c>
      <c r="C230" s="45" t="str">
        <f t="shared" si="0"/>
        <v>PROFESIONALCompromiso con la Organización</v>
      </c>
      <c r="D230" s="45" t="s">
        <v>282</v>
      </c>
      <c r="E230" s="45" t="s">
        <v>283</v>
      </c>
      <c r="Q230" s="30">
        <v>42591</v>
      </c>
      <c r="X230" s="35">
        <v>214</v>
      </c>
      <c r="AA230" s="214"/>
      <c r="AB230" s="133">
        <v>23.3</v>
      </c>
      <c r="AC230" s="29" t="s">
        <v>138</v>
      </c>
      <c r="AE230" s="132" t="s">
        <v>269</v>
      </c>
      <c r="AF230" s="129" t="s">
        <v>277</v>
      </c>
      <c r="AG230" s="129" t="s">
        <v>284</v>
      </c>
      <c r="AH230" s="129" t="s">
        <v>285</v>
      </c>
    </row>
    <row r="231" spans="1:34" ht="206.25" customHeight="1" x14ac:dyDescent="0.35">
      <c r="A231" s="45" t="s">
        <v>144</v>
      </c>
      <c r="B231" s="45" t="s">
        <v>299</v>
      </c>
      <c r="C231" s="45" t="str">
        <f t="shared" si="0"/>
        <v>PROFESIONALAprendizaje Continuo</v>
      </c>
      <c r="D231" s="45" t="s">
        <v>300</v>
      </c>
      <c r="E231" s="45" t="s">
        <v>301</v>
      </c>
      <c r="Q231" s="30">
        <v>42596</v>
      </c>
      <c r="X231" s="35">
        <v>219</v>
      </c>
      <c r="AA231" s="214"/>
      <c r="AB231" s="133">
        <v>23.8</v>
      </c>
      <c r="AC231" s="29" t="s">
        <v>138</v>
      </c>
      <c r="AE231" s="128" t="s">
        <v>140</v>
      </c>
      <c r="AF231" s="130" t="s">
        <v>274</v>
      </c>
      <c r="AG231" s="130" t="s">
        <v>275</v>
      </c>
      <c r="AH231" s="130" t="s">
        <v>276</v>
      </c>
    </row>
    <row r="232" spans="1:34" ht="181.5" customHeight="1" x14ac:dyDescent="0.35">
      <c r="A232" s="45" t="s">
        <v>144</v>
      </c>
      <c r="B232" s="45" t="s">
        <v>286</v>
      </c>
      <c r="C232" s="45" t="str">
        <f t="shared" si="0"/>
        <v>PROFESIONALExperticia profesional</v>
      </c>
      <c r="D232" s="45" t="s">
        <v>302</v>
      </c>
      <c r="E232" s="45" t="s">
        <v>303</v>
      </c>
      <c r="Q232" s="30">
        <v>42597</v>
      </c>
      <c r="X232" s="35">
        <v>220</v>
      </c>
      <c r="AA232" s="214"/>
      <c r="AB232" s="133">
        <v>23.9</v>
      </c>
      <c r="AC232" s="29" t="s">
        <v>138</v>
      </c>
      <c r="AE232" s="128" t="s">
        <v>140</v>
      </c>
      <c r="AF232" s="130" t="s">
        <v>278</v>
      </c>
      <c r="AG232" s="130" t="s">
        <v>279</v>
      </c>
      <c r="AH232" s="130" t="s">
        <v>304</v>
      </c>
    </row>
    <row r="233" spans="1:34" ht="171" customHeight="1" x14ac:dyDescent="0.35">
      <c r="A233" s="45" t="s">
        <v>144</v>
      </c>
      <c r="B233" s="45" t="s">
        <v>305</v>
      </c>
      <c r="C233" s="45" t="str">
        <f t="shared" si="0"/>
        <v>PROFESIONALTrabajo en equipo y Colaboración</v>
      </c>
      <c r="D233" s="45" t="s">
        <v>306</v>
      </c>
      <c r="E233" s="29" t="s">
        <v>307</v>
      </c>
      <c r="Q233" s="30">
        <v>42598</v>
      </c>
      <c r="X233" s="35">
        <v>221</v>
      </c>
      <c r="AA233" s="214"/>
      <c r="AB233" s="133">
        <v>24</v>
      </c>
      <c r="AC233" s="29" t="s">
        <v>138</v>
      </c>
      <c r="AE233" s="128" t="s">
        <v>140</v>
      </c>
      <c r="AF233" s="130" t="s">
        <v>281</v>
      </c>
      <c r="AG233" s="130" t="s">
        <v>282</v>
      </c>
      <c r="AH233" s="130" t="s">
        <v>283</v>
      </c>
    </row>
    <row r="234" spans="1:34" ht="139.5" customHeight="1" x14ac:dyDescent="0.35">
      <c r="A234" s="45" t="s">
        <v>144</v>
      </c>
      <c r="B234" s="45" t="s">
        <v>308</v>
      </c>
      <c r="C234" s="45" t="str">
        <f t="shared" si="0"/>
        <v>PROFESIONALCreatividad e Innovación</v>
      </c>
      <c r="D234" s="45" t="s">
        <v>309</v>
      </c>
      <c r="E234" s="45" t="s">
        <v>310</v>
      </c>
      <c r="Q234" s="30">
        <v>42599</v>
      </c>
      <c r="X234" s="35">
        <v>222</v>
      </c>
      <c r="AA234" s="214"/>
      <c r="AB234" s="133">
        <v>24.1</v>
      </c>
      <c r="AC234" s="29" t="s">
        <v>138</v>
      </c>
      <c r="AE234" s="128" t="s">
        <v>144</v>
      </c>
      <c r="AF234" s="130" t="s">
        <v>299</v>
      </c>
      <c r="AG234" s="130" t="s">
        <v>300</v>
      </c>
      <c r="AH234" s="130" t="s">
        <v>301</v>
      </c>
    </row>
    <row r="235" spans="1:34" ht="226.5" customHeight="1" x14ac:dyDescent="0.35">
      <c r="A235" s="45" t="s">
        <v>144</v>
      </c>
      <c r="B235" s="45" t="s">
        <v>311</v>
      </c>
      <c r="C235" s="45" t="str">
        <f t="shared" si="0"/>
        <v>PROFESIONALLiderazgo de Grupos de Trabajo (personal a cargo)</v>
      </c>
      <c r="D235" s="45" t="s">
        <v>312</v>
      </c>
      <c r="E235" s="45" t="s">
        <v>313</v>
      </c>
      <c r="Q235" s="30">
        <v>42600</v>
      </c>
      <c r="X235" s="35">
        <v>223</v>
      </c>
      <c r="AA235" s="214"/>
      <c r="AB235" s="133">
        <v>24.2</v>
      </c>
      <c r="AC235" s="29" t="s">
        <v>138</v>
      </c>
      <c r="AE235" s="128" t="s">
        <v>144</v>
      </c>
      <c r="AF235" s="130" t="s">
        <v>286</v>
      </c>
      <c r="AG235" s="130" t="s">
        <v>302</v>
      </c>
      <c r="AH235" s="130" t="s">
        <v>314</v>
      </c>
    </row>
    <row r="236" spans="1:34" ht="169.5" customHeight="1" x14ac:dyDescent="0.35">
      <c r="A236" s="45" t="s">
        <v>144</v>
      </c>
      <c r="B236" s="45" t="s">
        <v>315</v>
      </c>
      <c r="C236" s="45" t="str">
        <f t="shared" si="0"/>
        <v>PROFESIONALToma de decisiones (personal a cargo)</v>
      </c>
      <c r="D236" s="45" t="s">
        <v>316</v>
      </c>
      <c r="E236" s="45" t="s">
        <v>317</v>
      </c>
      <c r="Q236" s="30">
        <v>42601</v>
      </c>
      <c r="X236" s="35">
        <v>224</v>
      </c>
      <c r="AA236" s="214"/>
      <c r="AB236" s="133">
        <v>24.3</v>
      </c>
      <c r="AC236" s="29" t="s">
        <v>138</v>
      </c>
      <c r="AE236" s="128" t="s">
        <v>144</v>
      </c>
      <c r="AF236" s="130" t="s">
        <v>305</v>
      </c>
      <c r="AG236" s="130" t="s">
        <v>306</v>
      </c>
      <c r="AH236" s="131" t="s">
        <v>307</v>
      </c>
    </row>
    <row r="237" spans="1:34" ht="87.5" x14ac:dyDescent="0.35">
      <c r="A237" s="45" t="s">
        <v>147</v>
      </c>
      <c r="B237" s="45" t="s">
        <v>274</v>
      </c>
      <c r="C237" s="45" t="str">
        <f t="shared" si="0"/>
        <v xml:space="preserve">TECNICOOrientación a resultados </v>
      </c>
      <c r="D237" s="45" t="s">
        <v>275</v>
      </c>
      <c r="E237" s="45" t="s">
        <v>276</v>
      </c>
      <c r="H237" s="29" t="s">
        <v>269</v>
      </c>
      <c r="I237" s="29" t="s">
        <v>277</v>
      </c>
      <c r="Q237" s="30">
        <v>42589</v>
      </c>
      <c r="X237" s="35">
        <v>212</v>
      </c>
      <c r="AA237" s="214"/>
      <c r="AB237" s="133">
        <v>23.1</v>
      </c>
      <c r="AC237" s="29" t="s">
        <v>138</v>
      </c>
    </row>
    <row r="238" spans="1:34" ht="112.5" x14ac:dyDescent="0.35">
      <c r="A238" s="45" t="s">
        <v>147</v>
      </c>
      <c r="B238" s="45" t="s">
        <v>278</v>
      </c>
      <c r="C238" s="45" t="str">
        <f t="shared" si="0"/>
        <v>TECNICOOrientación al usuario y al ciudadano</v>
      </c>
      <c r="D238" s="45" t="s">
        <v>279</v>
      </c>
      <c r="E238" s="45" t="s">
        <v>280</v>
      </c>
      <c r="H238" s="29" t="s">
        <v>140</v>
      </c>
      <c r="I238" s="29" t="s">
        <v>274</v>
      </c>
      <c r="Q238" s="30">
        <v>42590</v>
      </c>
      <c r="X238" s="35">
        <v>213</v>
      </c>
      <c r="AA238" s="214"/>
      <c r="AB238" s="133">
        <v>23.2</v>
      </c>
      <c r="AC238" s="29" t="s">
        <v>138</v>
      </c>
    </row>
    <row r="239" spans="1:34" ht="62.5" x14ac:dyDescent="0.35">
      <c r="A239" s="45" t="s">
        <v>147</v>
      </c>
      <c r="B239" s="45" t="s">
        <v>281</v>
      </c>
      <c r="C239" s="45" t="str">
        <f t="shared" si="0"/>
        <v>TECNICOCompromiso con la Organización</v>
      </c>
      <c r="D239" s="45" t="s">
        <v>282</v>
      </c>
      <c r="E239" s="45" t="s">
        <v>283</v>
      </c>
      <c r="Q239" s="30">
        <v>42591</v>
      </c>
      <c r="X239" s="35">
        <v>214</v>
      </c>
      <c r="AA239" s="214"/>
      <c r="AB239" s="133">
        <v>23.3</v>
      </c>
      <c r="AC239" s="29" t="s">
        <v>138</v>
      </c>
      <c r="AE239" s="132" t="s">
        <v>269</v>
      </c>
      <c r="AF239" s="129" t="s">
        <v>277</v>
      </c>
      <c r="AG239" s="129" t="s">
        <v>284</v>
      </c>
      <c r="AH239" s="129" t="s">
        <v>285</v>
      </c>
    </row>
    <row r="240" spans="1:34" ht="159.75" customHeight="1" x14ac:dyDescent="0.35">
      <c r="A240" s="45" t="s">
        <v>147</v>
      </c>
      <c r="B240" s="45" t="s">
        <v>318</v>
      </c>
      <c r="C240" s="45" t="str">
        <f t="shared" si="0"/>
        <v>TECNICOExperticia Técnica</v>
      </c>
      <c r="D240" s="45" t="s">
        <v>319</v>
      </c>
      <c r="E240" s="45" t="s">
        <v>320</v>
      </c>
      <c r="Q240" s="30">
        <v>42602</v>
      </c>
      <c r="X240" s="35">
        <v>225</v>
      </c>
      <c r="AA240" s="214"/>
      <c r="AB240" s="133">
        <v>24.4</v>
      </c>
      <c r="AC240" s="29" t="s">
        <v>138</v>
      </c>
      <c r="AE240" s="128" t="s">
        <v>144</v>
      </c>
      <c r="AF240" s="130" t="s">
        <v>308</v>
      </c>
      <c r="AG240" s="130" t="s">
        <v>309</v>
      </c>
      <c r="AH240" s="130" t="s">
        <v>310</v>
      </c>
    </row>
    <row r="241" spans="1:34" ht="150.75" customHeight="1" x14ac:dyDescent="0.35">
      <c r="A241" s="45" t="s">
        <v>147</v>
      </c>
      <c r="B241" s="45" t="s">
        <v>321</v>
      </c>
      <c r="C241" s="45" t="str">
        <f t="shared" si="0"/>
        <v>TECNICOTrabajo en equipo</v>
      </c>
      <c r="D241" s="45" t="s">
        <v>322</v>
      </c>
      <c r="E241" s="45" t="s">
        <v>323</v>
      </c>
      <c r="Q241" s="30">
        <v>42603</v>
      </c>
      <c r="X241" s="35">
        <v>226</v>
      </c>
      <c r="AA241" s="214"/>
      <c r="AB241" s="133">
        <v>24.5</v>
      </c>
      <c r="AC241" s="29" t="s">
        <v>138</v>
      </c>
      <c r="AE241" s="128" t="s">
        <v>144</v>
      </c>
      <c r="AF241" s="130" t="s">
        <v>274</v>
      </c>
      <c r="AG241" s="130" t="s">
        <v>275</v>
      </c>
      <c r="AH241" s="130" t="s">
        <v>276</v>
      </c>
    </row>
    <row r="242" spans="1:34" ht="151.5" customHeight="1" x14ac:dyDescent="0.35">
      <c r="A242" s="45" t="s">
        <v>147</v>
      </c>
      <c r="B242" s="45" t="s">
        <v>324</v>
      </c>
      <c r="C242" s="45" t="str">
        <f t="shared" si="0"/>
        <v>TECNICOCreatividad e innovación</v>
      </c>
      <c r="D242" s="45" t="s">
        <v>325</v>
      </c>
      <c r="E242" s="45" t="s">
        <v>326</v>
      </c>
      <c r="Q242" s="30">
        <v>42604</v>
      </c>
      <c r="X242" s="35">
        <v>227</v>
      </c>
      <c r="AA242" s="214"/>
      <c r="AB242" s="133">
        <v>24.599999999999898</v>
      </c>
      <c r="AC242" s="29" t="s">
        <v>138</v>
      </c>
      <c r="AE242" s="128" t="s">
        <v>144</v>
      </c>
      <c r="AF242" s="130" t="s">
        <v>278</v>
      </c>
      <c r="AG242" s="130" t="s">
        <v>279</v>
      </c>
      <c r="AH242" s="130" t="s">
        <v>304</v>
      </c>
    </row>
    <row r="243" spans="1:34" ht="87.5" x14ac:dyDescent="0.35">
      <c r="A243" s="45" t="s">
        <v>149</v>
      </c>
      <c r="B243" s="45" t="s">
        <v>274</v>
      </c>
      <c r="C243" s="45" t="str">
        <f t="shared" si="0"/>
        <v xml:space="preserve">ASISTENCIALOrientación a resultados </v>
      </c>
      <c r="D243" s="45" t="s">
        <v>275</v>
      </c>
      <c r="E243" s="45" t="s">
        <v>276</v>
      </c>
      <c r="H243" s="29" t="s">
        <v>269</v>
      </c>
      <c r="I243" s="29" t="s">
        <v>277</v>
      </c>
      <c r="Q243" s="30">
        <v>42589</v>
      </c>
      <c r="X243" s="35">
        <v>212</v>
      </c>
      <c r="AA243" s="214"/>
      <c r="AB243" s="133">
        <v>23.1</v>
      </c>
      <c r="AC243" s="29" t="s">
        <v>138</v>
      </c>
    </row>
    <row r="244" spans="1:34" ht="112.5" x14ac:dyDescent="0.35">
      <c r="A244" s="45" t="s">
        <v>149</v>
      </c>
      <c r="B244" s="45" t="s">
        <v>278</v>
      </c>
      <c r="C244" s="45" t="str">
        <f t="shared" si="0"/>
        <v>ASISTENCIALOrientación al usuario y al ciudadano</v>
      </c>
      <c r="D244" s="45" t="s">
        <v>279</v>
      </c>
      <c r="E244" s="45" t="s">
        <v>280</v>
      </c>
      <c r="H244" s="29" t="s">
        <v>140</v>
      </c>
      <c r="Q244" s="30">
        <v>42590</v>
      </c>
      <c r="X244" s="35">
        <v>213</v>
      </c>
      <c r="AA244" s="214"/>
      <c r="AB244" s="133">
        <v>23.2</v>
      </c>
      <c r="AC244" s="29" t="s">
        <v>138</v>
      </c>
    </row>
    <row r="245" spans="1:34" ht="62.5" x14ac:dyDescent="0.35">
      <c r="A245" s="45" t="s">
        <v>149</v>
      </c>
      <c r="B245" s="45" t="s">
        <v>281</v>
      </c>
      <c r="C245" s="45" t="str">
        <f t="shared" si="0"/>
        <v>ASISTENCIALCompromiso con la Organización</v>
      </c>
      <c r="D245" s="45" t="s">
        <v>282</v>
      </c>
      <c r="E245" s="45" t="s">
        <v>283</v>
      </c>
      <c r="Q245" s="30">
        <v>42591</v>
      </c>
      <c r="X245" s="35">
        <v>214</v>
      </c>
      <c r="AA245" s="214"/>
      <c r="AB245" s="133">
        <v>23.3</v>
      </c>
      <c r="AC245" s="29" t="s">
        <v>138</v>
      </c>
      <c r="AE245" s="132" t="s">
        <v>269</v>
      </c>
      <c r="AF245" s="129" t="s">
        <v>277</v>
      </c>
      <c r="AG245" s="129" t="s">
        <v>284</v>
      </c>
      <c r="AH245" s="129" t="s">
        <v>285</v>
      </c>
    </row>
    <row r="246" spans="1:34" ht="141" customHeight="1" x14ac:dyDescent="0.35">
      <c r="A246" s="45" t="s">
        <v>149</v>
      </c>
      <c r="B246" s="45" t="s">
        <v>327</v>
      </c>
      <c r="C246" s="45" t="str">
        <f t="shared" si="0"/>
        <v>ASISTENCIALManejo de la información</v>
      </c>
      <c r="D246" s="45" t="s">
        <v>328</v>
      </c>
      <c r="E246" s="45" t="s">
        <v>329</v>
      </c>
      <c r="Q246" s="30">
        <v>42605</v>
      </c>
      <c r="X246" s="35">
        <v>228</v>
      </c>
      <c r="AA246" s="214" t="s">
        <v>330</v>
      </c>
      <c r="AB246" s="133">
        <v>24.6999999999999</v>
      </c>
      <c r="AC246" s="29" t="s">
        <v>138</v>
      </c>
      <c r="AE246" s="128" t="s">
        <v>144</v>
      </c>
      <c r="AF246" s="130" t="s">
        <v>281</v>
      </c>
      <c r="AG246" s="130" t="s">
        <v>282</v>
      </c>
      <c r="AH246" s="130" t="s">
        <v>283</v>
      </c>
    </row>
    <row r="247" spans="1:34" ht="154.5" customHeight="1" x14ac:dyDescent="0.35">
      <c r="A247" s="45" t="s">
        <v>149</v>
      </c>
      <c r="B247" s="45" t="s">
        <v>331</v>
      </c>
      <c r="C247" s="45" t="str">
        <f t="shared" si="0"/>
        <v>ASISTENCIALAdaptación al cambio</v>
      </c>
      <c r="D247" s="45" t="s">
        <v>332</v>
      </c>
      <c r="E247" s="45" t="s">
        <v>333</v>
      </c>
      <c r="Q247" s="30">
        <v>42606</v>
      </c>
      <c r="X247" s="35">
        <v>229</v>
      </c>
      <c r="AA247" s="214"/>
      <c r="AB247" s="133">
        <v>24.799999999999901</v>
      </c>
      <c r="AC247" s="29" t="s">
        <v>138</v>
      </c>
      <c r="AE247" s="128" t="s">
        <v>334</v>
      </c>
      <c r="AF247" s="130" t="s">
        <v>299</v>
      </c>
      <c r="AG247" s="130" t="s">
        <v>300</v>
      </c>
      <c r="AH247" s="130" t="s">
        <v>301</v>
      </c>
    </row>
    <row r="248" spans="1:34" ht="168" customHeight="1" x14ac:dyDescent="0.35">
      <c r="A248" s="45" t="s">
        <v>149</v>
      </c>
      <c r="B248" s="45" t="s">
        <v>335</v>
      </c>
      <c r="C248" s="45" t="str">
        <f t="shared" si="0"/>
        <v>ASISTENCIALDisciplina</v>
      </c>
      <c r="D248" s="45" t="s">
        <v>336</v>
      </c>
      <c r="E248" s="45" t="s">
        <v>337</v>
      </c>
      <c r="Q248" s="30">
        <v>42607</v>
      </c>
      <c r="X248" s="35">
        <v>230</v>
      </c>
      <c r="AA248" s="214"/>
      <c r="AB248" s="133">
        <v>24.899999999999899</v>
      </c>
      <c r="AC248" s="29" t="s">
        <v>138</v>
      </c>
      <c r="AE248" s="128" t="s">
        <v>334</v>
      </c>
      <c r="AF248" s="130" t="s">
        <v>286</v>
      </c>
      <c r="AG248" s="130" t="s">
        <v>302</v>
      </c>
      <c r="AH248" s="130" t="s">
        <v>314</v>
      </c>
    </row>
    <row r="249" spans="1:34" ht="71.25" customHeight="1" x14ac:dyDescent="0.35">
      <c r="A249" s="45" t="s">
        <v>149</v>
      </c>
      <c r="B249" s="45" t="s">
        <v>338</v>
      </c>
      <c r="C249" s="45" t="str">
        <f t="shared" si="0"/>
        <v>ASISTENCIALRelaciones Interpersonales</v>
      </c>
      <c r="D249" s="45" t="s">
        <v>339</v>
      </c>
      <c r="E249" s="45" t="s">
        <v>340</v>
      </c>
      <c r="Q249" s="30">
        <v>42608</v>
      </c>
      <c r="X249" s="35">
        <v>231</v>
      </c>
      <c r="AA249" s="214"/>
      <c r="AB249" s="133">
        <v>24.999999999999901</v>
      </c>
      <c r="AC249" s="29" t="s">
        <v>138</v>
      </c>
      <c r="AE249" s="128" t="s">
        <v>334</v>
      </c>
      <c r="AF249" s="130" t="s">
        <v>305</v>
      </c>
      <c r="AG249" s="130" t="s">
        <v>306</v>
      </c>
      <c r="AH249" s="131" t="s">
        <v>307</v>
      </c>
    </row>
    <row r="250" spans="1:34" ht="124.5" customHeight="1" x14ac:dyDescent="0.35">
      <c r="A250" s="45" t="s">
        <v>149</v>
      </c>
      <c r="B250" s="45" t="s">
        <v>341</v>
      </c>
      <c r="C250" s="45" t="str">
        <f t="shared" si="0"/>
        <v>ASISTENCIALColaboración</v>
      </c>
      <c r="D250" s="45" t="s">
        <v>342</v>
      </c>
      <c r="E250" s="45" t="s">
        <v>343</v>
      </c>
      <c r="Q250" s="30">
        <v>42609</v>
      </c>
      <c r="X250" s="35">
        <v>232</v>
      </c>
      <c r="AA250" s="214"/>
      <c r="AB250" s="133">
        <v>25.099999999999898</v>
      </c>
      <c r="AC250" s="29" t="s">
        <v>138</v>
      </c>
      <c r="AE250" s="128" t="s">
        <v>334</v>
      </c>
      <c r="AF250" s="130" t="s">
        <v>308</v>
      </c>
      <c r="AG250" s="130" t="s">
        <v>309</v>
      </c>
      <c r="AH250" s="130" t="s">
        <v>310</v>
      </c>
    </row>
    <row r="251" spans="1:34" ht="87.5" x14ac:dyDescent="0.35">
      <c r="P251" s="30">
        <v>42610</v>
      </c>
      <c r="W251" s="35">
        <v>233</v>
      </c>
      <c r="Z251" s="216"/>
      <c r="AA251" s="208">
        <v>25.1999999999999</v>
      </c>
      <c r="AB251" s="29" t="s">
        <v>138</v>
      </c>
      <c r="AD251" s="128" t="s">
        <v>334</v>
      </c>
      <c r="AE251" s="130" t="s">
        <v>274</v>
      </c>
      <c r="AF251" s="130" t="s">
        <v>275</v>
      </c>
      <c r="AG251" s="130" t="s">
        <v>276</v>
      </c>
    </row>
    <row r="252" spans="1:34" ht="125" x14ac:dyDescent="0.35">
      <c r="P252" s="30">
        <v>42611</v>
      </c>
      <c r="W252" s="35">
        <v>234</v>
      </c>
      <c r="Z252" s="216"/>
      <c r="AA252" s="208">
        <v>25.299999999999901</v>
      </c>
      <c r="AB252" s="29" t="s">
        <v>138</v>
      </c>
      <c r="AD252" s="128" t="s">
        <v>334</v>
      </c>
      <c r="AE252" s="130" t="s">
        <v>278</v>
      </c>
      <c r="AF252" s="130" t="s">
        <v>279</v>
      </c>
      <c r="AG252" s="130" t="s">
        <v>304</v>
      </c>
    </row>
    <row r="253" spans="1:34" ht="74" x14ac:dyDescent="0.35">
      <c r="A253" s="18" t="s">
        <v>344</v>
      </c>
      <c r="B253" s="19" t="s">
        <v>345</v>
      </c>
      <c r="C253"/>
      <c r="D253"/>
      <c r="E253"/>
      <c r="F253"/>
      <c r="G253" s="19" t="s">
        <v>345</v>
      </c>
      <c r="P253" s="30">
        <v>42612</v>
      </c>
      <c r="W253" s="35">
        <v>235</v>
      </c>
      <c r="Z253" s="216"/>
      <c r="AA253" s="208">
        <v>25.399999999999899</v>
      </c>
      <c r="AB253" s="29" t="s">
        <v>138</v>
      </c>
      <c r="AD253" s="128" t="s">
        <v>334</v>
      </c>
      <c r="AE253" s="130" t="s">
        <v>281</v>
      </c>
      <c r="AF253" s="130" t="s">
        <v>282</v>
      </c>
      <c r="AG253" s="130" t="s">
        <v>283</v>
      </c>
    </row>
    <row r="254" spans="1:34" ht="162.5" x14ac:dyDescent="0.35">
      <c r="A254" s="46" t="s">
        <v>346</v>
      </c>
      <c r="B254" s="20">
        <v>0</v>
      </c>
      <c r="C254"/>
      <c r="D254"/>
      <c r="E254"/>
      <c r="F254"/>
      <c r="G254" s="19"/>
      <c r="P254" s="30">
        <v>42613</v>
      </c>
      <c r="W254" s="35">
        <v>236</v>
      </c>
      <c r="Z254" s="216"/>
      <c r="AA254" s="208">
        <v>25.499999999999901</v>
      </c>
      <c r="AB254" s="29" t="s">
        <v>138</v>
      </c>
      <c r="AD254" s="128" t="s">
        <v>334</v>
      </c>
      <c r="AE254" s="130" t="s">
        <v>347</v>
      </c>
      <c r="AF254" s="130" t="s">
        <v>312</v>
      </c>
      <c r="AG254" s="130" t="s">
        <v>313</v>
      </c>
    </row>
    <row r="255" spans="1:34" ht="125" x14ac:dyDescent="0.35">
      <c r="A255" s="47" t="s">
        <v>348</v>
      </c>
      <c r="B255" s="20">
        <v>4</v>
      </c>
      <c r="C255"/>
      <c r="D255"/>
      <c r="E255"/>
      <c r="F255"/>
      <c r="G255" s="20">
        <v>4</v>
      </c>
      <c r="P255" s="30">
        <v>42614</v>
      </c>
      <c r="W255" s="35">
        <v>237</v>
      </c>
      <c r="Z255" s="216"/>
      <c r="AA255" s="208">
        <v>25.599999999999898</v>
      </c>
      <c r="AB255" s="29" t="s">
        <v>138</v>
      </c>
      <c r="AD255" s="128" t="s">
        <v>334</v>
      </c>
      <c r="AE255" s="130" t="s">
        <v>349</v>
      </c>
      <c r="AF255" s="130" t="s">
        <v>316</v>
      </c>
      <c r="AG255" s="130" t="s">
        <v>317</v>
      </c>
    </row>
    <row r="256" spans="1:34" ht="87.5" x14ac:dyDescent="0.35">
      <c r="A256" s="48" t="s">
        <v>350</v>
      </c>
      <c r="B256" s="20">
        <v>6</v>
      </c>
      <c r="C256">
        <v>5</v>
      </c>
      <c r="D256"/>
      <c r="E256"/>
      <c r="F256"/>
      <c r="G256" s="20">
        <v>6</v>
      </c>
      <c r="P256" s="30">
        <v>42615</v>
      </c>
      <c r="W256" s="35">
        <v>238</v>
      </c>
      <c r="Z256" s="216"/>
      <c r="AA256" s="208">
        <v>25.6999999999999</v>
      </c>
      <c r="AB256" s="29" t="s">
        <v>138</v>
      </c>
      <c r="AD256" s="128" t="s">
        <v>334</v>
      </c>
      <c r="AE256" s="130" t="s">
        <v>274</v>
      </c>
      <c r="AF256" s="130" t="s">
        <v>275</v>
      </c>
      <c r="AG256" s="130" t="s">
        <v>276</v>
      </c>
    </row>
    <row r="257" spans="1:33" ht="125" x14ac:dyDescent="0.35">
      <c r="A257" s="49" t="s">
        <v>351</v>
      </c>
      <c r="B257" s="20">
        <v>8</v>
      </c>
      <c r="C257"/>
      <c r="D257"/>
      <c r="E257"/>
      <c r="F257"/>
      <c r="G257" s="20">
        <v>8</v>
      </c>
      <c r="P257" s="30">
        <v>42616</v>
      </c>
      <c r="W257" s="35">
        <v>239</v>
      </c>
      <c r="Z257" s="216"/>
      <c r="AA257" s="208">
        <v>25.799999999999901</v>
      </c>
      <c r="AB257" s="29" t="s">
        <v>138</v>
      </c>
      <c r="AD257" s="128" t="s">
        <v>334</v>
      </c>
      <c r="AE257" s="130" t="s">
        <v>278</v>
      </c>
      <c r="AF257" s="130" t="s">
        <v>279</v>
      </c>
      <c r="AG257" s="130" t="s">
        <v>304</v>
      </c>
    </row>
    <row r="258" spans="1:33" ht="62.5" x14ac:dyDescent="0.35">
      <c r="A258" s="50" t="s">
        <v>352</v>
      </c>
      <c r="B258" s="20">
        <v>10</v>
      </c>
      <c r="C258"/>
      <c r="D258"/>
      <c r="E258"/>
      <c r="F258"/>
      <c r="G258" s="20">
        <v>10</v>
      </c>
      <c r="P258" s="30">
        <v>42617</v>
      </c>
      <c r="W258" s="35">
        <v>240</v>
      </c>
      <c r="Z258" s="216"/>
      <c r="AA258" s="208">
        <v>25.899999999999899</v>
      </c>
      <c r="AB258" s="29" t="s">
        <v>138</v>
      </c>
      <c r="AD258" s="128" t="s">
        <v>334</v>
      </c>
      <c r="AE258" s="130" t="s">
        <v>281</v>
      </c>
      <c r="AF258" s="130" t="s">
        <v>282</v>
      </c>
      <c r="AG258" s="130" t="s">
        <v>283</v>
      </c>
    </row>
    <row r="259" spans="1:33" ht="100" x14ac:dyDescent="0.35">
      <c r="P259" s="30">
        <v>42618</v>
      </c>
      <c r="W259" s="35">
        <v>241</v>
      </c>
      <c r="Z259" s="216"/>
      <c r="AA259" s="208">
        <v>25.999999999999901</v>
      </c>
      <c r="AB259" s="29" t="s">
        <v>138</v>
      </c>
      <c r="AD259" s="128" t="s">
        <v>353</v>
      </c>
      <c r="AE259" s="130" t="s">
        <v>318</v>
      </c>
      <c r="AF259" s="130" t="s">
        <v>319</v>
      </c>
      <c r="AG259" s="130" t="s">
        <v>320</v>
      </c>
    </row>
    <row r="260" spans="1:33" ht="50" x14ac:dyDescent="0.35">
      <c r="P260" s="30">
        <v>42619</v>
      </c>
      <c r="W260" s="35">
        <v>242</v>
      </c>
      <c r="Z260" s="216"/>
      <c r="AA260" s="208">
        <v>26.099999999999898</v>
      </c>
      <c r="AB260" s="29" t="s">
        <v>138</v>
      </c>
      <c r="AD260" s="128" t="s">
        <v>353</v>
      </c>
      <c r="AE260" s="130" t="s">
        <v>321</v>
      </c>
      <c r="AF260" s="130" t="s">
        <v>322</v>
      </c>
      <c r="AG260" s="130" t="s">
        <v>323</v>
      </c>
    </row>
    <row r="261" spans="1:33" ht="75" x14ac:dyDescent="0.35">
      <c r="A261" s="29">
        <v>1</v>
      </c>
      <c r="B261" s="51" t="s">
        <v>354</v>
      </c>
      <c r="C261" s="51"/>
      <c r="P261" s="30">
        <v>42620</v>
      </c>
      <c r="W261" s="35">
        <v>243</v>
      </c>
      <c r="Z261" s="216"/>
      <c r="AA261" s="208">
        <v>26.1999999999999</v>
      </c>
      <c r="AB261" s="29" t="s">
        <v>138</v>
      </c>
      <c r="AD261" s="128" t="s">
        <v>353</v>
      </c>
      <c r="AE261" s="130" t="s">
        <v>324</v>
      </c>
      <c r="AF261" s="130" t="s">
        <v>325</v>
      </c>
      <c r="AG261" s="130" t="s">
        <v>326</v>
      </c>
    </row>
    <row r="262" spans="1:33" ht="87.5" x14ac:dyDescent="0.35">
      <c r="A262" s="29">
        <v>2</v>
      </c>
      <c r="B262" s="51" t="s">
        <v>355</v>
      </c>
      <c r="C262"/>
      <c r="P262" s="30">
        <v>42621</v>
      </c>
      <c r="W262" s="35">
        <v>244</v>
      </c>
      <c r="Z262" s="216"/>
      <c r="AA262" s="208">
        <v>26.299999999999901</v>
      </c>
      <c r="AB262" s="29" t="s">
        <v>138</v>
      </c>
      <c r="AD262" s="128" t="s">
        <v>353</v>
      </c>
      <c r="AE262" s="130" t="s">
        <v>274</v>
      </c>
      <c r="AF262" s="130" t="s">
        <v>275</v>
      </c>
      <c r="AG262" s="130" t="s">
        <v>276</v>
      </c>
    </row>
    <row r="263" spans="1:33" ht="125" x14ac:dyDescent="0.35">
      <c r="A263" s="29">
        <v>3</v>
      </c>
      <c r="B263" s="51" t="s">
        <v>356</v>
      </c>
      <c r="C263" s="51"/>
      <c r="P263" s="30">
        <v>42622</v>
      </c>
      <c r="W263" s="35">
        <v>245</v>
      </c>
      <c r="Z263" s="216"/>
      <c r="AA263" s="208">
        <v>26.399999999999899</v>
      </c>
      <c r="AB263" s="29" t="s">
        <v>138</v>
      </c>
      <c r="AD263" s="128" t="s">
        <v>353</v>
      </c>
      <c r="AE263" s="130" t="s">
        <v>278</v>
      </c>
      <c r="AF263" s="130" t="s">
        <v>279</v>
      </c>
      <c r="AG263" s="130" t="s">
        <v>304</v>
      </c>
    </row>
    <row r="264" spans="1:33" ht="62.5" x14ac:dyDescent="0.35">
      <c r="A264" s="29">
        <v>4</v>
      </c>
      <c r="B264" s="51"/>
      <c r="C264"/>
      <c r="P264" s="30">
        <v>42623</v>
      </c>
      <c r="W264" s="35">
        <v>246</v>
      </c>
      <c r="Z264" s="216"/>
      <c r="AA264" s="208">
        <v>26.499999999999901</v>
      </c>
      <c r="AB264" s="29" t="s">
        <v>138</v>
      </c>
      <c r="AD264" s="128" t="s">
        <v>353</v>
      </c>
      <c r="AE264" s="130" t="s">
        <v>281</v>
      </c>
      <c r="AF264" s="130" t="s">
        <v>282</v>
      </c>
      <c r="AG264" s="130" t="s">
        <v>283</v>
      </c>
    </row>
    <row r="265" spans="1:33" ht="87.5" x14ac:dyDescent="0.35">
      <c r="A265" s="29">
        <v>5</v>
      </c>
      <c r="C265" s="51"/>
      <c r="P265" s="30">
        <v>42624</v>
      </c>
      <c r="W265" s="35">
        <v>247</v>
      </c>
      <c r="Z265" s="216"/>
      <c r="AA265" s="208">
        <v>26.599999999999898</v>
      </c>
      <c r="AB265" s="29" t="s">
        <v>138</v>
      </c>
      <c r="AD265" s="128" t="s">
        <v>149</v>
      </c>
      <c r="AE265" s="130" t="s">
        <v>327</v>
      </c>
      <c r="AF265" s="130" t="s">
        <v>328</v>
      </c>
      <c r="AG265" s="130" t="s">
        <v>357</v>
      </c>
    </row>
    <row r="266" spans="1:33" ht="37.5" x14ac:dyDescent="0.35">
      <c r="A266" s="29">
        <v>6</v>
      </c>
      <c r="P266" s="30">
        <v>42625</v>
      </c>
      <c r="W266" s="35">
        <v>248</v>
      </c>
      <c r="Z266" s="216"/>
      <c r="AA266" s="208">
        <v>26.6999999999999</v>
      </c>
      <c r="AB266" s="29" t="s">
        <v>138</v>
      </c>
      <c r="AD266" s="128" t="s">
        <v>149</v>
      </c>
      <c r="AE266" s="130" t="s">
        <v>331</v>
      </c>
      <c r="AF266" s="130" t="s">
        <v>332</v>
      </c>
      <c r="AG266" s="130" t="s">
        <v>333</v>
      </c>
    </row>
    <row r="267" spans="1:33" ht="62.5" x14ac:dyDescent="0.35">
      <c r="A267" s="29">
        <v>7</v>
      </c>
      <c r="P267" s="30">
        <v>42626</v>
      </c>
      <c r="W267" s="35">
        <v>249</v>
      </c>
      <c r="Z267" s="216"/>
      <c r="AA267" s="208">
        <v>26.799999999999901</v>
      </c>
      <c r="AB267" s="29" t="s">
        <v>138</v>
      </c>
      <c r="AD267" s="128" t="s">
        <v>149</v>
      </c>
      <c r="AE267" s="130" t="s">
        <v>335</v>
      </c>
      <c r="AF267" s="130" t="s">
        <v>336</v>
      </c>
      <c r="AG267" s="130" t="s">
        <v>337</v>
      </c>
    </row>
    <row r="268" spans="1:33" ht="62.5" x14ac:dyDescent="0.35">
      <c r="A268" s="29">
        <v>8</v>
      </c>
      <c r="P268" s="30">
        <v>42627</v>
      </c>
      <c r="W268" s="35">
        <v>250</v>
      </c>
      <c r="Z268" s="216"/>
      <c r="AA268" s="208">
        <v>26.899999999999899</v>
      </c>
      <c r="AB268" s="29" t="s">
        <v>138</v>
      </c>
      <c r="AD268" s="128" t="s">
        <v>149</v>
      </c>
      <c r="AE268" s="130" t="s">
        <v>338</v>
      </c>
      <c r="AF268" s="130" t="s">
        <v>339</v>
      </c>
      <c r="AG268" s="130" t="s">
        <v>340</v>
      </c>
    </row>
    <row r="269" spans="1:33" ht="50" x14ac:dyDescent="0.35">
      <c r="A269" s="29">
        <v>9</v>
      </c>
      <c r="P269" s="30">
        <v>42628</v>
      </c>
      <c r="W269" s="35">
        <v>251</v>
      </c>
      <c r="Z269" s="216"/>
      <c r="AA269" s="208">
        <v>26.999999999999901</v>
      </c>
      <c r="AB269" s="29" t="s">
        <v>138</v>
      </c>
      <c r="AD269" s="128" t="s">
        <v>149</v>
      </c>
      <c r="AE269" s="130" t="s">
        <v>341</v>
      </c>
      <c r="AF269" s="130" t="s">
        <v>342</v>
      </c>
      <c r="AG269" s="130" t="s">
        <v>343</v>
      </c>
    </row>
    <row r="270" spans="1:33" ht="87.5" x14ac:dyDescent="0.35">
      <c r="A270" s="29">
        <v>10</v>
      </c>
      <c r="P270" s="30">
        <v>42629</v>
      </c>
      <c r="W270" s="35">
        <v>252</v>
      </c>
      <c r="Z270" s="216"/>
      <c r="AA270" s="208">
        <v>27.099999999999898</v>
      </c>
      <c r="AB270" s="29" t="s">
        <v>138</v>
      </c>
      <c r="AD270" s="128" t="s">
        <v>149</v>
      </c>
      <c r="AE270" s="130" t="s">
        <v>274</v>
      </c>
      <c r="AF270" s="130" t="s">
        <v>275</v>
      </c>
      <c r="AG270" s="130" t="s">
        <v>276</v>
      </c>
    </row>
    <row r="271" spans="1:33" ht="125" x14ac:dyDescent="0.35">
      <c r="A271" s="29">
        <v>11</v>
      </c>
      <c r="P271" s="30">
        <v>42630</v>
      </c>
      <c r="W271" s="35">
        <v>253</v>
      </c>
      <c r="Z271" s="216"/>
      <c r="AA271" s="208">
        <v>27.1999999999999</v>
      </c>
      <c r="AB271" s="29" t="s">
        <v>138</v>
      </c>
      <c r="AD271" s="128" t="s">
        <v>149</v>
      </c>
      <c r="AE271" s="130" t="s">
        <v>278</v>
      </c>
      <c r="AF271" s="130" t="s">
        <v>279</v>
      </c>
      <c r="AG271" s="130" t="s">
        <v>304</v>
      </c>
    </row>
    <row r="272" spans="1:33" ht="62.5" x14ac:dyDescent="0.35">
      <c r="A272" s="29">
        <v>12</v>
      </c>
      <c r="P272" s="30">
        <v>42631</v>
      </c>
      <c r="W272" s="35">
        <v>254</v>
      </c>
      <c r="AA272" s="208">
        <v>27.299999999999901</v>
      </c>
      <c r="AB272" s="29" t="s">
        <v>138</v>
      </c>
      <c r="AD272" s="128" t="s">
        <v>149</v>
      </c>
      <c r="AE272" s="130" t="s">
        <v>281</v>
      </c>
      <c r="AF272" s="130" t="s">
        <v>282</v>
      </c>
      <c r="AG272" s="130" t="s">
        <v>283</v>
      </c>
    </row>
    <row r="273" spans="1:28" x14ac:dyDescent="0.35">
      <c r="A273" s="29">
        <v>13</v>
      </c>
      <c r="P273" s="30">
        <v>42632</v>
      </c>
      <c r="W273" s="35">
        <v>255</v>
      </c>
      <c r="AA273" s="208">
        <v>27.399999999999899</v>
      </c>
      <c r="AB273" s="29" t="s">
        <v>138</v>
      </c>
    </row>
    <row r="274" spans="1:28" x14ac:dyDescent="0.35">
      <c r="A274" s="29">
        <v>14</v>
      </c>
      <c r="P274" s="30">
        <v>42633</v>
      </c>
      <c r="W274" s="35">
        <v>256</v>
      </c>
      <c r="AA274" s="208">
        <v>27.499999999999901</v>
      </c>
      <c r="AB274" s="29" t="s">
        <v>138</v>
      </c>
    </row>
    <row r="275" spans="1:28" x14ac:dyDescent="0.35">
      <c r="A275" s="29">
        <v>15</v>
      </c>
      <c r="P275" s="30">
        <v>42634</v>
      </c>
      <c r="W275" s="35">
        <v>257</v>
      </c>
      <c r="AA275" s="208">
        <v>27.599999999999898</v>
      </c>
      <c r="AB275" s="29" t="s">
        <v>138</v>
      </c>
    </row>
    <row r="276" spans="1:28" x14ac:dyDescent="0.35">
      <c r="A276" s="29">
        <v>16</v>
      </c>
      <c r="P276" s="30">
        <v>42635</v>
      </c>
      <c r="W276" s="35">
        <v>258</v>
      </c>
      <c r="AA276" s="208">
        <v>27.6999999999999</v>
      </c>
      <c r="AB276" s="29" t="s">
        <v>138</v>
      </c>
    </row>
    <row r="277" spans="1:28" x14ac:dyDescent="0.35">
      <c r="A277" s="29">
        <v>17</v>
      </c>
      <c r="P277" s="30">
        <v>42636</v>
      </c>
      <c r="W277" s="35">
        <v>259</v>
      </c>
      <c r="AA277" s="208">
        <v>27.799999999999901</v>
      </c>
      <c r="AB277" s="29" t="s">
        <v>138</v>
      </c>
    </row>
    <row r="278" spans="1:28" x14ac:dyDescent="0.35">
      <c r="A278" s="29">
        <v>18</v>
      </c>
      <c r="P278" s="30">
        <v>42637</v>
      </c>
      <c r="W278" s="35">
        <v>260</v>
      </c>
      <c r="AA278" s="208">
        <v>27.899999999999899</v>
      </c>
      <c r="AB278" s="29" t="s">
        <v>138</v>
      </c>
    </row>
    <row r="279" spans="1:28" x14ac:dyDescent="0.35">
      <c r="A279" s="29">
        <v>19</v>
      </c>
      <c r="P279" s="30">
        <v>42638</v>
      </c>
      <c r="W279" s="35">
        <v>261</v>
      </c>
      <c r="AA279" s="208">
        <v>27.999999999999901</v>
      </c>
      <c r="AB279" s="29" t="s">
        <v>138</v>
      </c>
    </row>
    <row r="280" spans="1:28" x14ac:dyDescent="0.35">
      <c r="A280" s="29">
        <v>20</v>
      </c>
      <c r="P280" s="30">
        <v>42639</v>
      </c>
      <c r="W280" s="35">
        <v>262</v>
      </c>
      <c r="AA280" s="208">
        <v>28.099999999999898</v>
      </c>
      <c r="AB280" s="29" t="s">
        <v>138</v>
      </c>
    </row>
    <row r="281" spans="1:28" x14ac:dyDescent="0.35">
      <c r="A281" s="29">
        <v>21</v>
      </c>
      <c r="P281" s="30">
        <v>42640</v>
      </c>
      <c r="W281" s="35">
        <v>263</v>
      </c>
      <c r="AA281" s="208">
        <v>28.1999999999999</v>
      </c>
      <c r="AB281" s="29" t="s">
        <v>138</v>
      </c>
    </row>
    <row r="282" spans="1:28" x14ac:dyDescent="0.35">
      <c r="A282" s="29">
        <v>22</v>
      </c>
      <c r="P282" s="30">
        <v>42641</v>
      </c>
      <c r="W282" s="35">
        <v>264</v>
      </c>
      <c r="AA282" s="208">
        <v>28.299999999999901</v>
      </c>
      <c r="AB282" s="29" t="s">
        <v>138</v>
      </c>
    </row>
    <row r="283" spans="1:28" x14ac:dyDescent="0.35">
      <c r="A283" s="29">
        <v>23</v>
      </c>
      <c r="P283" s="30">
        <v>42642</v>
      </c>
      <c r="W283" s="35">
        <v>265</v>
      </c>
      <c r="AA283" s="208">
        <v>28.399999999999899</v>
      </c>
      <c r="AB283" s="29" t="s">
        <v>138</v>
      </c>
    </row>
    <row r="284" spans="1:28" x14ac:dyDescent="0.35">
      <c r="A284" s="29">
        <v>24</v>
      </c>
      <c r="P284" s="30">
        <v>42643</v>
      </c>
      <c r="W284" s="35">
        <v>266</v>
      </c>
      <c r="AA284" s="208">
        <v>28.499999999999901</v>
      </c>
      <c r="AB284" s="29" t="s">
        <v>138</v>
      </c>
    </row>
    <row r="285" spans="1:28" x14ac:dyDescent="0.35">
      <c r="A285" s="29">
        <v>25</v>
      </c>
      <c r="P285" s="30">
        <v>42644</v>
      </c>
      <c r="W285" s="35">
        <v>267</v>
      </c>
      <c r="AA285" s="208">
        <v>28.599999999999898</v>
      </c>
      <c r="AB285" s="29" t="s">
        <v>138</v>
      </c>
    </row>
    <row r="286" spans="1:28" x14ac:dyDescent="0.35">
      <c r="A286" s="29">
        <v>26</v>
      </c>
      <c r="P286" s="30">
        <v>42645</v>
      </c>
      <c r="W286" s="35">
        <v>268</v>
      </c>
      <c r="AA286" s="208">
        <v>28.6999999999999</v>
      </c>
      <c r="AB286" s="29" t="s">
        <v>138</v>
      </c>
    </row>
    <row r="287" spans="1:28" x14ac:dyDescent="0.35">
      <c r="A287" s="29">
        <v>27</v>
      </c>
      <c r="P287" s="30">
        <v>42646</v>
      </c>
      <c r="W287" s="35">
        <v>269</v>
      </c>
      <c r="AA287" s="208">
        <v>28.799999999999901</v>
      </c>
      <c r="AB287" s="29" t="s">
        <v>138</v>
      </c>
    </row>
    <row r="288" spans="1:28" x14ac:dyDescent="0.35">
      <c r="A288" s="29">
        <v>28</v>
      </c>
      <c r="P288" s="30">
        <v>42647</v>
      </c>
      <c r="W288" s="35">
        <v>270</v>
      </c>
      <c r="AA288" s="208">
        <v>28.899999999999899</v>
      </c>
      <c r="AB288" s="29" t="s">
        <v>138</v>
      </c>
    </row>
    <row r="289" spans="1:28" x14ac:dyDescent="0.35">
      <c r="A289" s="29">
        <v>29</v>
      </c>
      <c r="P289" s="30">
        <v>42648</v>
      </c>
      <c r="W289" s="35">
        <v>271</v>
      </c>
      <c r="AA289" s="208">
        <v>28.999999999999901</v>
      </c>
      <c r="AB289" s="29" t="s">
        <v>138</v>
      </c>
    </row>
    <row r="290" spans="1:28" x14ac:dyDescent="0.35">
      <c r="A290" s="29">
        <v>30</v>
      </c>
      <c r="P290" s="30">
        <v>42649</v>
      </c>
      <c r="W290" s="35">
        <v>272</v>
      </c>
      <c r="AA290" s="208">
        <v>29.099999999999898</v>
      </c>
      <c r="AB290" s="29" t="s">
        <v>138</v>
      </c>
    </row>
    <row r="291" spans="1:28" x14ac:dyDescent="0.35">
      <c r="A291" s="29">
        <v>31</v>
      </c>
      <c r="P291" s="30">
        <v>42650</v>
      </c>
      <c r="W291" s="35">
        <v>273</v>
      </c>
      <c r="AA291" s="208">
        <v>29.1999999999999</v>
      </c>
      <c r="AB291" s="29" t="s">
        <v>138</v>
      </c>
    </row>
    <row r="292" spans="1:28" x14ac:dyDescent="0.35">
      <c r="A292" s="29">
        <v>32</v>
      </c>
      <c r="P292" s="30">
        <v>42651</v>
      </c>
      <c r="W292" s="35">
        <v>274</v>
      </c>
      <c r="AA292" s="208">
        <v>29.299999999999901</v>
      </c>
      <c r="AB292" s="29" t="s">
        <v>138</v>
      </c>
    </row>
    <row r="293" spans="1:28" x14ac:dyDescent="0.35">
      <c r="A293" s="29">
        <v>33</v>
      </c>
      <c r="P293" s="30">
        <v>42652</v>
      </c>
      <c r="W293" s="35">
        <v>275</v>
      </c>
      <c r="AA293" s="208">
        <v>29.399999999999899</v>
      </c>
      <c r="AB293" s="29" t="s">
        <v>138</v>
      </c>
    </row>
    <row r="294" spans="1:28" x14ac:dyDescent="0.35">
      <c r="A294" s="29">
        <v>34</v>
      </c>
      <c r="P294" s="30">
        <v>42653</v>
      </c>
      <c r="W294" s="35">
        <v>276</v>
      </c>
      <c r="AA294" s="208">
        <v>29.499999999999901</v>
      </c>
      <c r="AB294" s="29" t="s">
        <v>138</v>
      </c>
    </row>
    <row r="295" spans="1:28" x14ac:dyDescent="0.35">
      <c r="A295" s="29">
        <v>35</v>
      </c>
      <c r="P295" s="30">
        <v>42654</v>
      </c>
      <c r="W295" s="35">
        <v>277</v>
      </c>
      <c r="AA295" s="208">
        <v>29.599999999999898</v>
      </c>
      <c r="AB295" s="29" t="s">
        <v>138</v>
      </c>
    </row>
    <row r="296" spans="1:28" x14ac:dyDescent="0.35">
      <c r="A296" s="29">
        <v>36</v>
      </c>
      <c r="P296" s="30">
        <v>42655</v>
      </c>
      <c r="W296" s="35">
        <v>278</v>
      </c>
      <c r="AA296" s="208">
        <v>29.6999999999999</v>
      </c>
      <c r="AB296" s="29" t="s">
        <v>138</v>
      </c>
    </row>
    <row r="297" spans="1:28" x14ac:dyDescent="0.35">
      <c r="A297" s="29">
        <v>37</v>
      </c>
      <c r="P297" s="30">
        <v>42656</v>
      </c>
      <c r="W297" s="35">
        <v>279</v>
      </c>
      <c r="AA297" s="208">
        <v>29.799999999999901</v>
      </c>
      <c r="AB297" s="29" t="s">
        <v>138</v>
      </c>
    </row>
    <row r="298" spans="1:28" x14ac:dyDescent="0.35">
      <c r="A298" s="29">
        <v>38</v>
      </c>
      <c r="P298" s="30">
        <v>42657</v>
      </c>
      <c r="W298" s="35">
        <v>280</v>
      </c>
      <c r="AA298" s="208">
        <v>29.899999999999899</v>
      </c>
      <c r="AB298" s="29" t="s">
        <v>138</v>
      </c>
    </row>
    <row r="299" spans="1:28" x14ac:dyDescent="0.35">
      <c r="A299" s="29">
        <v>39</v>
      </c>
      <c r="P299" s="30">
        <v>42658</v>
      </c>
      <c r="W299" s="35">
        <v>281</v>
      </c>
      <c r="AA299" s="208">
        <v>29.999999999999901</v>
      </c>
      <c r="AB299" s="29" t="s">
        <v>138</v>
      </c>
    </row>
    <row r="300" spans="1:28" x14ac:dyDescent="0.35">
      <c r="A300" s="29">
        <v>40</v>
      </c>
      <c r="P300" s="30">
        <v>42659</v>
      </c>
      <c r="W300" s="35">
        <v>282</v>
      </c>
      <c r="AA300" s="208">
        <v>30.099999999999898</v>
      </c>
      <c r="AB300" s="29" t="s">
        <v>138</v>
      </c>
    </row>
    <row r="301" spans="1:28" x14ac:dyDescent="0.35">
      <c r="A301" s="29">
        <v>41</v>
      </c>
      <c r="P301" s="30">
        <v>42660</v>
      </c>
      <c r="W301" s="35">
        <v>283</v>
      </c>
      <c r="AA301" s="208">
        <v>30.1999999999999</v>
      </c>
      <c r="AB301" s="29" t="s">
        <v>138</v>
      </c>
    </row>
    <row r="302" spans="1:28" x14ac:dyDescent="0.35">
      <c r="A302" s="29">
        <v>42</v>
      </c>
      <c r="P302" s="30">
        <v>42661</v>
      </c>
      <c r="W302" s="35">
        <v>284</v>
      </c>
      <c r="AA302" s="208">
        <v>30.299999999999901</v>
      </c>
      <c r="AB302" s="29" t="s">
        <v>138</v>
      </c>
    </row>
    <row r="303" spans="1:28" x14ac:dyDescent="0.35">
      <c r="A303" s="29">
        <v>43</v>
      </c>
      <c r="P303" s="30">
        <v>42662</v>
      </c>
      <c r="W303" s="35">
        <v>285</v>
      </c>
      <c r="AA303" s="208">
        <v>30.399999999999899</v>
      </c>
      <c r="AB303" s="29" t="s">
        <v>138</v>
      </c>
    </row>
    <row r="304" spans="1:28" x14ac:dyDescent="0.35">
      <c r="A304" s="29">
        <v>44</v>
      </c>
      <c r="P304" s="30">
        <v>42663</v>
      </c>
      <c r="W304" s="35">
        <v>286</v>
      </c>
      <c r="AA304" s="208">
        <v>30.499999999999901</v>
      </c>
      <c r="AB304" s="29" t="s">
        <v>138</v>
      </c>
    </row>
    <row r="305" spans="1:28" x14ac:dyDescent="0.35">
      <c r="A305" s="29">
        <v>45</v>
      </c>
      <c r="P305" s="30">
        <v>42664</v>
      </c>
      <c r="W305" s="35">
        <v>287</v>
      </c>
      <c r="AA305" s="208">
        <v>30.599999999999898</v>
      </c>
      <c r="AB305" s="29" t="s">
        <v>138</v>
      </c>
    </row>
    <row r="306" spans="1:28" x14ac:dyDescent="0.35">
      <c r="A306" s="29">
        <v>46</v>
      </c>
      <c r="P306" s="30">
        <v>42665</v>
      </c>
      <c r="W306" s="35">
        <v>288</v>
      </c>
      <c r="AA306" s="208">
        <v>30.6999999999999</v>
      </c>
      <c r="AB306" s="29" t="s">
        <v>138</v>
      </c>
    </row>
    <row r="307" spans="1:28" x14ac:dyDescent="0.35">
      <c r="A307" s="29">
        <v>47</v>
      </c>
      <c r="P307" s="30">
        <v>42666</v>
      </c>
      <c r="W307" s="35">
        <v>289</v>
      </c>
      <c r="AA307" s="208">
        <v>30.799999999999901</v>
      </c>
      <c r="AB307" s="29" t="s">
        <v>138</v>
      </c>
    </row>
    <row r="308" spans="1:28" x14ac:dyDescent="0.35">
      <c r="A308" s="29">
        <v>48</v>
      </c>
      <c r="P308" s="30">
        <v>42667</v>
      </c>
      <c r="W308" s="35">
        <v>290</v>
      </c>
      <c r="AA308" s="208">
        <v>30.899999999999899</v>
      </c>
      <c r="AB308" s="29" t="s">
        <v>138</v>
      </c>
    </row>
    <row r="309" spans="1:28" x14ac:dyDescent="0.35">
      <c r="A309" s="29">
        <v>49</v>
      </c>
      <c r="P309" s="30">
        <v>42668</v>
      </c>
      <c r="W309" s="35">
        <v>291</v>
      </c>
      <c r="AA309" s="208">
        <v>30.999999999999901</v>
      </c>
      <c r="AB309" s="29" t="s">
        <v>138</v>
      </c>
    </row>
    <row r="310" spans="1:28" x14ac:dyDescent="0.35">
      <c r="A310" s="29">
        <v>50</v>
      </c>
      <c r="P310" s="30">
        <v>42669</v>
      </c>
      <c r="W310" s="35">
        <v>292</v>
      </c>
      <c r="AA310" s="208">
        <v>31.099999999999898</v>
      </c>
      <c r="AB310" s="29" t="s">
        <v>138</v>
      </c>
    </row>
    <row r="311" spans="1:28" x14ac:dyDescent="0.35">
      <c r="A311" s="29">
        <v>51</v>
      </c>
      <c r="P311" s="30">
        <v>42670</v>
      </c>
      <c r="W311" s="35">
        <v>293</v>
      </c>
      <c r="AA311" s="208">
        <v>31.1999999999999</v>
      </c>
      <c r="AB311" s="29" t="s">
        <v>138</v>
      </c>
    </row>
    <row r="312" spans="1:28" x14ac:dyDescent="0.35">
      <c r="A312" s="29">
        <v>52</v>
      </c>
      <c r="P312" s="30">
        <v>42671</v>
      </c>
      <c r="W312" s="35">
        <v>294</v>
      </c>
      <c r="AA312" s="208">
        <v>31.299999999999901</v>
      </c>
      <c r="AB312" s="29" t="s">
        <v>138</v>
      </c>
    </row>
    <row r="313" spans="1:28" x14ac:dyDescent="0.35">
      <c r="A313" s="29">
        <v>53</v>
      </c>
      <c r="P313" s="30">
        <v>42672</v>
      </c>
      <c r="W313" s="35">
        <v>295</v>
      </c>
      <c r="AA313" s="208">
        <v>31.399999999999899</v>
      </c>
      <c r="AB313" s="29" t="s">
        <v>138</v>
      </c>
    </row>
    <row r="314" spans="1:28" x14ac:dyDescent="0.35">
      <c r="A314" s="29">
        <v>54</v>
      </c>
      <c r="P314" s="30">
        <v>42673</v>
      </c>
      <c r="W314" s="35">
        <v>296</v>
      </c>
      <c r="AA314" s="208">
        <v>31.499999999999901</v>
      </c>
      <c r="AB314" s="29" t="s">
        <v>138</v>
      </c>
    </row>
    <row r="315" spans="1:28" x14ac:dyDescent="0.35">
      <c r="A315" s="29">
        <v>55</v>
      </c>
      <c r="P315" s="30">
        <v>42674</v>
      </c>
      <c r="W315" s="35">
        <v>297</v>
      </c>
      <c r="AA315" s="208">
        <v>31.599999999999898</v>
      </c>
      <c r="AB315" s="29" t="s">
        <v>138</v>
      </c>
    </row>
    <row r="316" spans="1:28" x14ac:dyDescent="0.35">
      <c r="A316" s="29">
        <v>56</v>
      </c>
      <c r="P316" s="30">
        <v>42675</v>
      </c>
      <c r="W316" s="35">
        <v>298</v>
      </c>
      <c r="AA316" s="208">
        <v>31.6999999999999</v>
      </c>
      <c r="AB316" s="29" t="s">
        <v>138</v>
      </c>
    </row>
    <row r="317" spans="1:28" x14ac:dyDescent="0.35">
      <c r="A317" s="29">
        <v>57</v>
      </c>
      <c r="P317" s="30">
        <v>42676</v>
      </c>
      <c r="W317" s="35">
        <v>299</v>
      </c>
      <c r="AA317" s="208">
        <v>31.799999999999901</v>
      </c>
      <c r="AB317" s="29" t="s">
        <v>138</v>
      </c>
    </row>
    <row r="318" spans="1:28" x14ac:dyDescent="0.35">
      <c r="A318" s="29">
        <v>58</v>
      </c>
      <c r="P318" s="30">
        <v>42677</v>
      </c>
      <c r="W318" s="35">
        <v>300</v>
      </c>
      <c r="AA318" s="208">
        <v>31.899999999999899</v>
      </c>
      <c r="AB318" s="29" t="s">
        <v>138</v>
      </c>
    </row>
    <row r="319" spans="1:28" x14ac:dyDescent="0.35">
      <c r="A319" s="29">
        <v>59</v>
      </c>
      <c r="P319" s="30">
        <v>42678</v>
      </c>
      <c r="W319" s="35">
        <v>301</v>
      </c>
      <c r="AA319" s="208">
        <v>31.999999999999901</v>
      </c>
      <c r="AB319" s="29" t="s">
        <v>138</v>
      </c>
    </row>
    <row r="320" spans="1:28" x14ac:dyDescent="0.35">
      <c r="A320" s="29">
        <v>60</v>
      </c>
      <c r="P320" s="30">
        <v>42679</v>
      </c>
      <c r="W320" s="35">
        <v>302</v>
      </c>
      <c r="AA320" s="208">
        <v>32.099999999999902</v>
      </c>
      <c r="AB320" s="29" t="s">
        <v>138</v>
      </c>
    </row>
    <row r="321" spans="1:28" x14ac:dyDescent="0.35">
      <c r="A321" s="29">
        <v>61</v>
      </c>
      <c r="P321" s="30">
        <v>42680</v>
      </c>
      <c r="W321" s="35">
        <v>303</v>
      </c>
      <c r="AA321" s="208">
        <v>32.199999999999903</v>
      </c>
      <c r="AB321" s="29" t="s">
        <v>138</v>
      </c>
    </row>
    <row r="322" spans="1:28" x14ac:dyDescent="0.35">
      <c r="A322" s="29">
        <v>62</v>
      </c>
      <c r="P322" s="30">
        <v>42681</v>
      </c>
      <c r="W322" s="35">
        <v>304</v>
      </c>
      <c r="AA322" s="208">
        <v>32.299999999999898</v>
      </c>
      <c r="AB322" s="29" t="s">
        <v>138</v>
      </c>
    </row>
    <row r="323" spans="1:28" x14ac:dyDescent="0.35">
      <c r="A323" s="29">
        <v>63</v>
      </c>
      <c r="P323" s="30">
        <v>42682</v>
      </c>
      <c r="W323" s="35">
        <v>305</v>
      </c>
      <c r="AA323" s="208">
        <v>32.399999999999899</v>
      </c>
      <c r="AB323" s="29" t="s">
        <v>138</v>
      </c>
    </row>
    <row r="324" spans="1:28" x14ac:dyDescent="0.35">
      <c r="A324" s="29">
        <v>64</v>
      </c>
      <c r="P324" s="30">
        <v>42683</v>
      </c>
      <c r="W324" s="35">
        <v>306</v>
      </c>
      <c r="AA324" s="208">
        <v>32.499999999999901</v>
      </c>
      <c r="AB324" s="29" t="s">
        <v>138</v>
      </c>
    </row>
    <row r="325" spans="1:28" x14ac:dyDescent="0.35">
      <c r="A325" s="29">
        <v>65</v>
      </c>
      <c r="P325" s="30">
        <v>42684</v>
      </c>
      <c r="W325" s="35">
        <v>307</v>
      </c>
      <c r="AA325" s="208">
        <v>32.599999999999902</v>
      </c>
      <c r="AB325" s="29" t="s">
        <v>138</v>
      </c>
    </row>
    <row r="326" spans="1:28" x14ac:dyDescent="0.35">
      <c r="A326" s="29">
        <v>66</v>
      </c>
      <c r="P326" s="30">
        <v>42685</v>
      </c>
      <c r="W326" s="35">
        <v>308</v>
      </c>
      <c r="AA326" s="208">
        <v>32.699999999999903</v>
      </c>
      <c r="AB326" s="29" t="s">
        <v>138</v>
      </c>
    </row>
    <row r="327" spans="1:28" x14ac:dyDescent="0.35">
      <c r="A327" s="29">
        <v>67</v>
      </c>
      <c r="P327" s="30">
        <v>42686</v>
      </c>
      <c r="W327" s="35">
        <v>309</v>
      </c>
      <c r="AA327" s="208">
        <v>32.799999999999898</v>
      </c>
      <c r="AB327" s="29" t="s">
        <v>138</v>
      </c>
    </row>
    <row r="328" spans="1:28" x14ac:dyDescent="0.35">
      <c r="A328" s="29">
        <v>68</v>
      </c>
      <c r="P328" s="30">
        <v>42687</v>
      </c>
      <c r="W328" s="35">
        <v>310</v>
      </c>
      <c r="AA328" s="208">
        <v>32.899999999999899</v>
      </c>
      <c r="AB328" s="29" t="s">
        <v>138</v>
      </c>
    </row>
    <row r="329" spans="1:28" x14ac:dyDescent="0.35">
      <c r="A329" s="29">
        <v>69</v>
      </c>
      <c r="P329" s="30">
        <v>42688</v>
      </c>
      <c r="W329" s="35">
        <v>311</v>
      </c>
      <c r="AA329" s="208">
        <v>32.999999999999901</v>
      </c>
      <c r="AB329" s="29" t="s">
        <v>138</v>
      </c>
    </row>
    <row r="330" spans="1:28" x14ac:dyDescent="0.35">
      <c r="A330" s="29">
        <v>70</v>
      </c>
      <c r="P330" s="30">
        <v>42689</v>
      </c>
      <c r="W330" s="35">
        <v>312</v>
      </c>
      <c r="AA330" s="208">
        <v>33.099999999999902</v>
      </c>
      <c r="AB330" s="29" t="s">
        <v>138</v>
      </c>
    </row>
    <row r="331" spans="1:28" x14ac:dyDescent="0.35">
      <c r="A331" s="29">
        <v>71</v>
      </c>
      <c r="P331" s="30">
        <v>42690</v>
      </c>
      <c r="W331" s="35">
        <v>313</v>
      </c>
      <c r="AA331" s="208">
        <v>33.199999999999903</v>
      </c>
      <c r="AB331" s="29" t="s">
        <v>138</v>
      </c>
    </row>
    <row r="332" spans="1:28" x14ac:dyDescent="0.35">
      <c r="A332" s="29">
        <v>72</v>
      </c>
      <c r="P332" s="30">
        <v>42691</v>
      </c>
      <c r="W332" s="35">
        <v>314</v>
      </c>
      <c r="AA332" s="208">
        <v>33.299999999999898</v>
      </c>
      <c r="AB332" s="29" t="s">
        <v>138</v>
      </c>
    </row>
    <row r="333" spans="1:28" x14ac:dyDescent="0.35">
      <c r="A333" s="29">
        <v>73</v>
      </c>
      <c r="P333" s="30">
        <v>42692</v>
      </c>
      <c r="W333" s="35">
        <v>315</v>
      </c>
      <c r="AA333" s="208">
        <v>33.399999999999899</v>
      </c>
      <c r="AB333" s="29" t="s">
        <v>138</v>
      </c>
    </row>
    <row r="334" spans="1:28" x14ac:dyDescent="0.35">
      <c r="A334" s="29">
        <v>74</v>
      </c>
      <c r="P334" s="30">
        <v>42693</v>
      </c>
      <c r="W334" s="35">
        <v>316</v>
      </c>
      <c r="AA334" s="208">
        <v>33.499999999999901</v>
      </c>
      <c r="AB334" s="29" t="s">
        <v>138</v>
      </c>
    </row>
    <row r="335" spans="1:28" x14ac:dyDescent="0.35">
      <c r="A335" s="29">
        <v>75</v>
      </c>
      <c r="P335" s="30">
        <v>42694</v>
      </c>
      <c r="W335" s="35">
        <v>317</v>
      </c>
      <c r="AA335" s="208">
        <v>33.599999999999902</v>
      </c>
      <c r="AB335" s="29" t="s">
        <v>138</v>
      </c>
    </row>
    <row r="336" spans="1:28" x14ac:dyDescent="0.35">
      <c r="A336" s="29">
        <v>76</v>
      </c>
      <c r="P336" s="30">
        <v>42695</v>
      </c>
      <c r="W336" s="35">
        <v>318</v>
      </c>
      <c r="AA336" s="208">
        <v>33.699999999999903</v>
      </c>
      <c r="AB336" s="29" t="s">
        <v>138</v>
      </c>
    </row>
    <row r="337" spans="1:28" x14ac:dyDescent="0.35">
      <c r="A337" s="29">
        <v>77</v>
      </c>
      <c r="P337" s="30">
        <v>42696</v>
      </c>
      <c r="W337" s="35">
        <v>319</v>
      </c>
      <c r="AA337" s="208">
        <v>33.799999999999898</v>
      </c>
      <c r="AB337" s="29" t="s">
        <v>138</v>
      </c>
    </row>
    <row r="338" spans="1:28" x14ac:dyDescent="0.35">
      <c r="A338" s="29">
        <v>78</v>
      </c>
      <c r="P338" s="30">
        <v>42697</v>
      </c>
      <c r="W338" s="35">
        <v>320</v>
      </c>
      <c r="AA338" s="208">
        <v>33.899999999999899</v>
      </c>
      <c r="AB338" s="29" t="s">
        <v>138</v>
      </c>
    </row>
    <row r="339" spans="1:28" x14ac:dyDescent="0.35">
      <c r="A339" s="29">
        <v>79</v>
      </c>
      <c r="P339" s="30">
        <v>42698</v>
      </c>
      <c r="W339" s="35">
        <v>321</v>
      </c>
      <c r="AA339" s="208">
        <v>33.999999999999901</v>
      </c>
      <c r="AB339" s="29" t="s">
        <v>138</v>
      </c>
    </row>
    <row r="340" spans="1:28" x14ac:dyDescent="0.35">
      <c r="A340" s="29">
        <v>80</v>
      </c>
      <c r="P340" s="30">
        <v>42699</v>
      </c>
      <c r="W340" s="35">
        <v>322</v>
      </c>
      <c r="AA340" s="208">
        <v>34.099999999999902</v>
      </c>
      <c r="AB340" s="29" t="s">
        <v>138</v>
      </c>
    </row>
    <row r="341" spans="1:28" x14ac:dyDescent="0.35">
      <c r="A341" s="29">
        <v>81</v>
      </c>
      <c r="P341" s="30">
        <v>42700</v>
      </c>
      <c r="W341" s="35">
        <v>323</v>
      </c>
      <c r="AA341" s="208">
        <v>34.199999999999903</v>
      </c>
      <c r="AB341" s="29" t="s">
        <v>138</v>
      </c>
    </row>
    <row r="342" spans="1:28" x14ac:dyDescent="0.35">
      <c r="A342" s="29">
        <v>82</v>
      </c>
      <c r="P342" s="30">
        <v>42701</v>
      </c>
      <c r="W342" s="35">
        <v>324</v>
      </c>
      <c r="AA342" s="208">
        <v>34.299999999999898</v>
      </c>
      <c r="AB342" s="29" t="s">
        <v>138</v>
      </c>
    </row>
    <row r="343" spans="1:28" x14ac:dyDescent="0.35">
      <c r="A343" s="29">
        <v>83</v>
      </c>
      <c r="P343" s="30">
        <v>42702</v>
      </c>
      <c r="W343" s="35">
        <v>325</v>
      </c>
      <c r="AA343" s="208">
        <v>34.399999999999899</v>
      </c>
      <c r="AB343" s="29" t="s">
        <v>138</v>
      </c>
    </row>
    <row r="344" spans="1:28" x14ac:dyDescent="0.35">
      <c r="A344" s="29">
        <v>84</v>
      </c>
      <c r="P344" s="30">
        <v>42703</v>
      </c>
      <c r="W344" s="35">
        <v>326</v>
      </c>
      <c r="AA344" s="208">
        <v>34.499999999999901</v>
      </c>
      <c r="AB344" s="29" t="s">
        <v>138</v>
      </c>
    </row>
    <row r="345" spans="1:28" x14ac:dyDescent="0.35">
      <c r="A345" s="29">
        <v>85</v>
      </c>
      <c r="P345" s="30">
        <v>42704</v>
      </c>
      <c r="W345" s="35">
        <v>327</v>
      </c>
      <c r="AA345" s="208">
        <v>34.599999999999902</v>
      </c>
      <c r="AB345" s="29" t="s">
        <v>138</v>
      </c>
    </row>
    <row r="346" spans="1:28" x14ac:dyDescent="0.35">
      <c r="A346" s="29">
        <v>86</v>
      </c>
      <c r="P346" s="30">
        <v>42705</v>
      </c>
      <c r="W346" s="35">
        <v>328</v>
      </c>
      <c r="AA346" s="208">
        <v>34.699999999999903</v>
      </c>
      <c r="AB346" s="29" t="s">
        <v>138</v>
      </c>
    </row>
    <row r="347" spans="1:28" x14ac:dyDescent="0.35">
      <c r="A347" s="29">
        <v>87</v>
      </c>
      <c r="P347" s="30">
        <v>42706</v>
      </c>
      <c r="W347" s="35">
        <v>329</v>
      </c>
      <c r="AA347" s="208">
        <v>34.799999999999898</v>
      </c>
      <c r="AB347" s="29" t="s">
        <v>138</v>
      </c>
    </row>
    <row r="348" spans="1:28" x14ac:dyDescent="0.35">
      <c r="A348" s="29">
        <v>88</v>
      </c>
      <c r="P348" s="30">
        <v>42707</v>
      </c>
      <c r="W348" s="35">
        <v>330</v>
      </c>
      <c r="AA348" s="208">
        <v>34.899999999999899</v>
      </c>
      <c r="AB348" s="29" t="s">
        <v>138</v>
      </c>
    </row>
    <row r="349" spans="1:28" x14ac:dyDescent="0.35">
      <c r="A349" s="29">
        <v>89</v>
      </c>
      <c r="P349" s="30">
        <v>42708</v>
      </c>
      <c r="W349" s="35">
        <v>331</v>
      </c>
      <c r="AA349" s="208">
        <v>34.999999999999901</v>
      </c>
      <c r="AB349" s="29" t="s">
        <v>138</v>
      </c>
    </row>
    <row r="350" spans="1:28" x14ac:dyDescent="0.35">
      <c r="A350" s="29">
        <v>90</v>
      </c>
      <c r="P350" s="30">
        <v>42709</v>
      </c>
      <c r="W350" s="35">
        <v>332</v>
      </c>
      <c r="AA350" s="208">
        <v>35.099999999999902</v>
      </c>
      <c r="AB350" s="29" t="s">
        <v>138</v>
      </c>
    </row>
    <row r="351" spans="1:28" x14ac:dyDescent="0.35">
      <c r="A351" s="29">
        <v>91</v>
      </c>
      <c r="P351" s="30">
        <v>42710</v>
      </c>
      <c r="W351" s="35">
        <v>333</v>
      </c>
      <c r="AA351" s="208">
        <v>35.199999999999903</v>
      </c>
      <c r="AB351" s="29" t="s">
        <v>138</v>
      </c>
    </row>
    <row r="352" spans="1:28" x14ac:dyDescent="0.35">
      <c r="A352" s="29">
        <v>92</v>
      </c>
      <c r="P352" s="30">
        <v>42711</v>
      </c>
      <c r="W352" s="35">
        <v>334</v>
      </c>
      <c r="AA352" s="208">
        <v>35.299999999999898</v>
      </c>
      <c r="AB352" s="29" t="s">
        <v>138</v>
      </c>
    </row>
    <row r="353" spans="1:28" x14ac:dyDescent="0.35">
      <c r="A353" s="29">
        <v>93</v>
      </c>
      <c r="P353" s="30">
        <v>42712</v>
      </c>
      <c r="W353" s="35">
        <v>335</v>
      </c>
      <c r="AA353" s="208">
        <v>35.399999999999899</v>
      </c>
      <c r="AB353" s="29" t="s">
        <v>138</v>
      </c>
    </row>
    <row r="354" spans="1:28" x14ac:dyDescent="0.35">
      <c r="A354" s="29">
        <v>94</v>
      </c>
      <c r="P354" s="30">
        <v>42713</v>
      </c>
      <c r="W354" s="35">
        <v>336</v>
      </c>
      <c r="AA354" s="208">
        <v>35.499999999999901</v>
      </c>
      <c r="AB354" s="29" t="s">
        <v>138</v>
      </c>
    </row>
    <row r="355" spans="1:28" x14ac:dyDescent="0.35">
      <c r="A355" s="29">
        <v>95</v>
      </c>
      <c r="P355" s="30">
        <v>42714</v>
      </c>
      <c r="W355" s="35">
        <v>337</v>
      </c>
      <c r="AA355" s="208">
        <v>35.599999999999902</v>
      </c>
      <c r="AB355" s="29" t="s">
        <v>138</v>
      </c>
    </row>
    <row r="356" spans="1:28" x14ac:dyDescent="0.35">
      <c r="A356" s="29">
        <v>96</v>
      </c>
      <c r="P356" s="30">
        <v>42715</v>
      </c>
      <c r="W356" s="35">
        <v>338</v>
      </c>
      <c r="AA356" s="208">
        <v>35.699999999999903</v>
      </c>
      <c r="AB356" s="29" t="s">
        <v>138</v>
      </c>
    </row>
    <row r="357" spans="1:28" x14ac:dyDescent="0.35">
      <c r="A357" s="29">
        <v>97</v>
      </c>
      <c r="P357" s="30">
        <v>42716</v>
      </c>
      <c r="W357" s="35">
        <v>339</v>
      </c>
      <c r="AA357" s="208">
        <v>35.799999999999898</v>
      </c>
      <c r="AB357" s="29" t="s">
        <v>138</v>
      </c>
    </row>
    <row r="358" spans="1:28" x14ac:dyDescent="0.35">
      <c r="A358" s="29">
        <v>98</v>
      </c>
      <c r="P358" s="30">
        <v>42717</v>
      </c>
      <c r="W358" s="35">
        <v>340</v>
      </c>
      <c r="AA358" s="208">
        <v>35.899999999999899</v>
      </c>
      <c r="AB358" s="29" t="s">
        <v>138</v>
      </c>
    </row>
    <row r="359" spans="1:28" x14ac:dyDescent="0.35">
      <c r="A359" s="29">
        <v>99</v>
      </c>
      <c r="P359" s="30">
        <v>42718</v>
      </c>
      <c r="W359" s="35">
        <v>341</v>
      </c>
      <c r="AA359" s="208">
        <v>35.999999999999901</v>
      </c>
      <c r="AB359" s="29" t="s">
        <v>138</v>
      </c>
    </row>
    <row r="360" spans="1:28" x14ac:dyDescent="0.35">
      <c r="A360" s="29">
        <v>100</v>
      </c>
      <c r="P360" s="30">
        <v>42719</v>
      </c>
      <c r="W360" s="35">
        <v>342</v>
      </c>
      <c r="AA360" s="208">
        <v>36.099999999999902</v>
      </c>
      <c r="AB360" s="29" t="s">
        <v>138</v>
      </c>
    </row>
    <row r="361" spans="1:28" x14ac:dyDescent="0.35">
      <c r="A361" s="29">
        <v>101</v>
      </c>
      <c r="P361" s="30">
        <v>42720</v>
      </c>
      <c r="W361" s="35">
        <v>343</v>
      </c>
      <c r="AA361" s="208">
        <v>36.199999999999903</v>
      </c>
      <c r="AB361" s="29" t="s">
        <v>138</v>
      </c>
    </row>
    <row r="362" spans="1:28" x14ac:dyDescent="0.35">
      <c r="A362" s="29">
        <v>102</v>
      </c>
      <c r="P362" s="30">
        <v>42721</v>
      </c>
      <c r="W362" s="35">
        <v>344</v>
      </c>
      <c r="AA362" s="208">
        <v>36.299999999999898</v>
      </c>
      <c r="AB362" s="29" t="s">
        <v>138</v>
      </c>
    </row>
    <row r="363" spans="1:28" x14ac:dyDescent="0.35">
      <c r="A363" s="29">
        <v>103</v>
      </c>
      <c r="P363" s="30">
        <v>42722</v>
      </c>
      <c r="W363" s="35">
        <v>345</v>
      </c>
      <c r="AA363" s="208">
        <v>36.399999999999899</v>
      </c>
      <c r="AB363" s="29" t="s">
        <v>138</v>
      </c>
    </row>
    <row r="364" spans="1:28" x14ac:dyDescent="0.35">
      <c r="A364" s="29">
        <v>104</v>
      </c>
      <c r="P364" s="30">
        <v>42723</v>
      </c>
      <c r="W364" s="35">
        <v>346</v>
      </c>
      <c r="AA364" s="208">
        <v>36.499999999999901</v>
      </c>
      <c r="AB364" s="29" t="s">
        <v>138</v>
      </c>
    </row>
    <row r="365" spans="1:28" x14ac:dyDescent="0.35">
      <c r="A365" s="29">
        <v>105</v>
      </c>
      <c r="P365" s="30">
        <v>42724</v>
      </c>
      <c r="W365" s="35">
        <v>347</v>
      </c>
      <c r="AA365" s="208">
        <v>36.599999999999902</v>
      </c>
      <c r="AB365" s="29" t="s">
        <v>138</v>
      </c>
    </row>
    <row r="366" spans="1:28" x14ac:dyDescent="0.35">
      <c r="A366" s="29">
        <v>106</v>
      </c>
      <c r="P366" s="30">
        <v>42725</v>
      </c>
      <c r="W366" s="35">
        <v>348</v>
      </c>
      <c r="AA366" s="208">
        <v>36.699999999999903</v>
      </c>
      <c r="AB366" s="29" t="s">
        <v>138</v>
      </c>
    </row>
    <row r="367" spans="1:28" x14ac:dyDescent="0.35">
      <c r="A367" s="29">
        <v>107</v>
      </c>
      <c r="P367" s="30">
        <v>42726</v>
      </c>
      <c r="W367" s="35">
        <v>349</v>
      </c>
      <c r="AA367" s="208">
        <v>36.799999999999898</v>
      </c>
      <c r="AB367" s="29" t="s">
        <v>138</v>
      </c>
    </row>
    <row r="368" spans="1:28" x14ac:dyDescent="0.35">
      <c r="A368" s="29">
        <v>108</v>
      </c>
      <c r="P368" s="30">
        <v>42727</v>
      </c>
      <c r="W368" s="35">
        <v>350</v>
      </c>
      <c r="AA368" s="208">
        <v>36.899999999999899</v>
      </c>
      <c r="AB368" s="29" t="s">
        <v>138</v>
      </c>
    </row>
    <row r="369" spans="1:28" x14ac:dyDescent="0.35">
      <c r="A369" s="29">
        <v>109</v>
      </c>
      <c r="P369" s="30">
        <v>42728</v>
      </c>
      <c r="W369" s="35">
        <v>351</v>
      </c>
      <c r="AA369" s="208">
        <v>36.999999999999901</v>
      </c>
      <c r="AB369" s="29" t="s">
        <v>138</v>
      </c>
    </row>
    <row r="370" spans="1:28" x14ac:dyDescent="0.35">
      <c r="A370" s="29">
        <v>110</v>
      </c>
      <c r="P370" s="30">
        <v>42729</v>
      </c>
      <c r="W370" s="35">
        <v>352</v>
      </c>
      <c r="AA370" s="208">
        <v>37.099999999999902</v>
      </c>
      <c r="AB370" s="29" t="s">
        <v>138</v>
      </c>
    </row>
    <row r="371" spans="1:28" x14ac:dyDescent="0.35">
      <c r="A371" s="29">
        <v>111</v>
      </c>
      <c r="P371" s="30">
        <v>42730</v>
      </c>
      <c r="W371" s="35">
        <v>353</v>
      </c>
      <c r="AA371" s="208">
        <v>37.199999999999903</v>
      </c>
      <c r="AB371" s="29" t="s">
        <v>138</v>
      </c>
    </row>
    <row r="372" spans="1:28" x14ac:dyDescent="0.35">
      <c r="A372" s="29">
        <v>112</v>
      </c>
      <c r="P372" s="30">
        <v>42731</v>
      </c>
      <c r="W372" s="35">
        <v>354</v>
      </c>
      <c r="AA372" s="208">
        <v>37.299999999999898</v>
      </c>
      <c r="AB372" s="29" t="s">
        <v>138</v>
      </c>
    </row>
    <row r="373" spans="1:28" x14ac:dyDescent="0.35">
      <c r="A373" s="29">
        <v>113</v>
      </c>
      <c r="P373" s="30">
        <v>42732</v>
      </c>
      <c r="W373" s="35">
        <v>355</v>
      </c>
      <c r="AA373" s="208">
        <v>37.399999999999899</v>
      </c>
      <c r="AB373" s="29" t="s">
        <v>138</v>
      </c>
    </row>
    <row r="374" spans="1:28" x14ac:dyDescent="0.35">
      <c r="A374" s="29">
        <v>114</v>
      </c>
      <c r="P374" s="30">
        <v>42733</v>
      </c>
      <c r="W374" s="35">
        <v>356</v>
      </c>
      <c r="AA374" s="208">
        <v>37.499999999999901</v>
      </c>
      <c r="AB374" s="29" t="s">
        <v>138</v>
      </c>
    </row>
    <row r="375" spans="1:28" x14ac:dyDescent="0.35">
      <c r="A375" s="29">
        <v>115</v>
      </c>
      <c r="P375" s="30">
        <v>42734</v>
      </c>
      <c r="W375" s="35">
        <v>357</v>
      </c>
      <c r="AA375" s="208">
        <v>37.599999999999902</v>
      </c>
      <c r="AB375" s="29" t="s">
        <v>138</v>
      </c>
    </row>
    <row r="376" spans="1:28" x14ac:dyDescent="0.35">
      <c r="A376" s="29">
        <v>116</v>
      </c>
      <c r="P376" s="30">
        <v>42735</v>
      </c>
      <c r="W376" s="35">
        <v>358</v>
      </c>
      <c r="AA376" s="208">
        <v>37.699999999999903</v>
      </c>
      <c r="AB376" s="29" t="s">
        <v>138</v>
      </c>
    </row>
    <row r="377" spans="1:28" x14ac:dyDescent="0.35">
      <c r="A377" s="29">
        <v>117</v>
      </c>
      <c r="P377" s="30">
        <v>42736</v>
      </c>
      <c r="W377" s="35">
        <v>359</v>
      </c>
      <c r="AA377" s="208">
        <v>37.799999999999898</v>
      </c>
      <c r="AB377" s="29" t="s">
        <v>138</v>
      </c>
    </row>
    <row r="378" spans="1:28" x14ac:dyDescent="0.35">
      <c r="A378" s="29">
        <v>118</v>
      </c>
      <c r="P378" s="30">
        <v>42737</v>
      </c>
      <c r="W378" s="35">
        <v>360</v>
      </c>
      <c r="AA378" s="208">
        <v>37.899999999999899</v>
      </c>
      <c r="AB378" s="29" t="s">
        <v>138</v>
      </c>
    </row>
    <row r="379" spans="1:28" x14ac:dyDescent="0.35">
      <c r="A379" s="29">
        <v>119</v>
      </c>
      <c r="P379" s="30">
        <v>42738</v>
      </c>
      <c r="AA379" s="208">
        <v>37.999999999999901</v>
      </c>
      <c r="AB379" s="29" t="s">
        <v>138</v>
      </c>
    </row>
    <row r="380" spans="1:28" x14ac:dyDescent="0.35">
      <c r="A380" s="29">
        <v>120</v>
      </c>
      <c r="P380" s="30">
        <v>42739</v>
      </c>
      <c r="AA380" s="208">
        <v>38.099999999999902</v>
      </c>
      <c r="AB380" s="29" t="s">
        <v>138</v>
      </c>
    </row>
    <row r="381" spans="1:28" x14ac:dyDescent="0.35">
      <c r="A381" s="29">
        <v>121</v>
      </c>
      <c r="P381" s="30">
        <v>42740</v>
      </c>
      <c r="AA381" s="208">
        <v>38.199999999999903</v>
      </c>
      <c r="AB381" s="29" t="s">
        <v>138</v>
      </c>
    </row>
    <row r="382" spans="1:28" x14ac:dyDescent="0.35">
      <c r="A382" s="29">
        <v>122</v>
      </c>
      <c r="P382" s="30">
        <v>42741</v>
      </c>
      <c r="AA382" s="208">
        <v>38.299999999999898</v>
      </c>
      <c r="AB382" s="29" t="s">
        <v>138</v>
      </c>
    </row>
    <row r="383" spans="1:28" x14ac:dyDescent="0.35">
      <c r="A383" s="29">
        <v>123</v>
      </c>
      <c r="P383" s="30">
        <v>42742</v>
      </c>
      <c r="AA383" s="208">
        <v>38.399999999999899</v>
      </c>
      <c r="AB383" s="29" t="s">
        <v>138</v>
      </c>
    </row>
    <row r="384" spans="1:28" x14ac:dyDescent="0.35">
      <c r="A384" s="29">
        <v>124</v>
      </c>
      <c r="P384" s="30">
        <v>42743</v>
      </c>
      <c r="AA384" s="208">
        <v>38.499999999999901</v>
      </c>
      <c r="AB384" s="29" t="s">
        <v>138</v>
      </c>
    </row>
    <row r="385" spans="1:28" x14ac:dyDescent="0.35">
      <c r="A385" s="29">
        <v>125</v>
      </c>
      <c r="P385" s="30">
        <v>42744</v>
      </c>
      <c r="AA385" s="208">
        <v>38.599999999999902</v>
      </c>
      <c r="AB385" s="29" t="s">
        <v>138</v>
      </c>
    </row>
    <row r="386" spans="1:28" x14ac:dyDescent="0.35">
      <c r="A386" s="29">
        <v>126</v>
      </c>
      <c r="P386" s="30">
        <v>42745</v>
      </c>
      <c r="AA386" s="208">
        <v>38.699999999999903</v>
      </c>
      <c r="AB386" s="29" t="s">
        <v>138</v>
      </c>
    </row>
    <row r="387" spans="1:28" x14ac:dyDescent="0.35">
      <c r="A387" s="29">
        <v>127</v>
      </c>
      <c r="P387" s="30">
        <v>42746</v>
      </c>
      <c r="AA387" s="208">
        <v>38.799999999999898</v>
      </c>
      <c r="AB387" s="29" t="s">
        <v>138</v>
      </c>
    </row>
    <row r="388" spans="1:28" x14ac:dyDescent="0.35">
      <c r="A388" s="29">
        <v>128</v>
      </c>
      <c r="P388" s="30">
        <v>42747</v>
      </c>
      <c r="AA388" s="208">
        <v>38.899999999999899</v>
      </c>
      <c r="AB388" s="29" t="s">
        <v>138</v>
      </c>
    </row>
    <row r="389" spans="1:28" x14ac:dyDescent="0.35">
      <c r="A389" s="29">
        <v>129</v>
      </c>
      <c r="P389" s="30">
        <v>42748</v>
      </c>
      <c r="AA389" s="208">
        <v>38.999999999999901</v>
      </c>
      <c r="AB389" s="29" t="s">
        <v>138</v>
      </c>
    </row>
    <row r="390" spans="1:28" x14ac:dyDescent="0.35">
      <c r="A390" s="29">
        <v>130</v>
      </c>
      <c r="P390" s="30">
        <v>42749</v>
      </c>
      <c r="AA390" s="208">
        <v>39.099999999999902</v>
      </c>
      <c r="AB390" s="29" t="s">
        <v>138</v>
      </c>
    </row>
    <row r="391" spans="1:28" x14ac:dyDescent="0.35">
      <c r="A391" s="29">
        <v>131</v>
      </c>
      <c r="P391" s="30">
        <v>42750</v>
      </c>
      <c r="AA391" s="208">
        <v>39.199999999999903</v>
      </c>
      <c r="AB391" s="29" t="s">
        <v>138</v>
      </c>
    </row>
    <row r="392" spans="1:28" x14ac:dyDescent="0.35">
      <c r="A392" s="29">
        <v>132</v>
      </c>
      <c r="P392" s="30">
        <v>42751</v>
      </c>
      <c r="AA392" s="208">
        <v>39.299999999999898</v>
      </c>
      <c r="AB392" s="29" t="s">
        <v>138</v>
      </c>
    </row>
    <row r="393" spans="1:28" x14ac:dyDescent="0.35">
      <c r="A393" s="29">
        <v>133</v>
      </c>
      <c r="P393" s="30">
        <v>42752</v>
      </c>
      <c r="AA393" s="208">
        <v>39.399999999999899</v>
      </c>
      <c r="AB393" s="29" t="s">
        <v>138</v>
      </c>
    </row>
    <row r="394" spans="1:28" x14ac:dyDescent="0.35">
      <c r="A394" s="29">
        <v>134</v>
      </c>
      <c r="P394" s="30">
        <v>42753</v>
      </c>
      <c r="AA394" s="208">
        <v>39.499999999999901</v>
      </c>
      <c r="AB394" s="29" t="s">
        <v>138</v>
      </c>
    </row>
    <row r="395" spans="1:28" x14ac:dyDescent="0.35">
      <c r="A395" s="29">
        <v>135</v>
      </c>
      <c r="P395" s="30">
        <v>42754</v>
      </c>
      <c r="AA395" s="208">
        <v>39.599999999999902</v>
      </c>
      <c r="AB395" s="29" t="s">
        <v>138</v>
      </c>
    </row>
    <row r="396" spans="1:28" x14ac:dyDescent="0.35">
      <c r="A396" s="29">
        <v>136</v>
      </c>
      <c r="P396" s="30">
        <v>42755</v>
      </c>
      <c r="AA396" s="208">
        <v>39.699999999999903</v>
      </c>
      <c r="AB396" s="29" t="s">
        <v>138</v>
      </c>
    </row>
    <row r="397" spans="1:28" x14ac:dyDescent="0.35">
      <c r="A397" s="29">
        <v>137</v>
      </c>
      <c r="P397" s="30">
        <v>42756</v>
      </c>
      <c r="AA397" s="208">
        <v>39.799999999999898</v>
      </c>
      <c r="AB397" s="29" t="s">
        <v>138</v>
      </c>
    </row>
    <row r="398" spans="1:28" x14ac:dyDescent="0.35">
      <c r="A398" s="29">
        <v>138</v>
      </c>
      <c r="P398" s="30">
        <v>42757</v>
      </c>
      <c r="AA398" s="208">
        <v>39.899999999999899</v>
      </c>
      <c r="AB398" s="29" t="s">
        <v>138</v>
      </c>
    </row>
    <row r="399" spans="1:28" x14ac:dyDescent="0.35">
      <c r="A399" s="29">
        <v>139</v>
      </c>
      <c r="P399" s="30">
        <v>42758</v>
      </c>
      <c r="AA399" s="208">
        <v>39.999999999999901</v>
      </c>
      <c r="AB399" s="29" t="s">
        <v>138</v>
      </c>
    </row>
    <row r="400" spans="1:28" x14ac:dyDescent="0.35">
      <c r="A400" s="29">
        <v>140</v>
      </c>
      <c r="P400" s="30">
        <v>42759</v>
      </c>
      <c r="AA400" s="208">
        <v>40.099999999999902</v>
      </c>
      <c r="AB400" s="29" t="s">
        <v>138</v>
      </c>
    </row>
    <row r="401" spans="1:28" x14ac:dyDescent="0.35">
      <c r="A401" s="29">
        <v>141</v>
      </c>
      <c r="P401" s="30">
        <v>42760</v>
      </c>
      <c r="AA401" s="208">
        <v>40.199999999999903</v>
      </c>
      <c r="AB401" s="29" t="s">
        <v>138</v>
      </c>
    </row>
    <row r="402" spans="1:28" x14ac:dyDescent="0.35">
      <c r="A402" s="29">
        <v>142</v>
      </c>
      <c r="P402" s="30">
        <v>42761</v>
      </c>
      <c r="AA402" s="208">
        <v>40.299999999999898</v>
      </c>
      <c r="AB402" s="29" t="s">
        <v>138</v>
      </c>
    </row>
    <row r="403" spans="1:28" x14ac:dyDescent="0.35">
      <c r="A403" s="29">
        <v>143</v>
      </c>
      <c r="P403" s="30">
        <v>42762</v>
      </c>
      <c r="AA403" s="208">
        <v>40.399999999999899</v>
      </c>
      <c r="AB403" s="29" t="s">
        <v>138</v>
      </c>
    </row>
    <row r="404" spans="1:28" x14ac:dyDescent="0.35">
      <c r="A404" s="29">
        <v>144</v>
      </c>
      <c r="P404" s="30">
        <v>42763</v>
      </c>
      <c r="AA404" s="208">
        <v>40.499999999999901</v>
      </c>
      <c r="AB404" s="29" t="s">
        <v>138</v>
      </c>
    </row>
    <row r="405" spans="1:28" x14ac:dyDescent="0.35">
      <c r="A405" s="29">
        <v>145</v>
      </c>
      <c r="P405" s="30">
        <v>42764</v>
      </c>
      <c r="AA405" s="208">
        <v>40.599999999999902</v>
      </c>
      <c r="AB405" s="29" t="s">
        <v>138</v>
      </c>
    </row>
    <row r="406" spans="1:28" x14ac:dyDescent="0.35">
      <c r="A406" s="29">
        <v>146</v>
      </c>
      <c r="P406" s="30">
        <v>42765</v>
      </c>
      <c r="AA406" s="208">
        <v>40.699999999999903</v>
      </c>
      <c r="AB406" s="29" t="s">
        <v>138</v>
      </c>
    </row>
    <row r="407" spans="1:28" x14ac:dyDescent="0.35">
      <c r="A407" s="29">
        <v>147</v>
      </c>
      <c r="P407" s="30">
        <v>42766</v>
      </c>
      <c r="AA407" s="208">
        <v>40.799999999999898</v>
      </c>
      <c r="AB407" s="29" t="s">
        <v>138</v>
      </c>
    </row>
    <row r="408" spans="1:28" x14ac:dyDescent="0.35">
      <c r="A408" s="29">
        <v>148</v>
      </c>
      <c r="P408" s="30">
        <v>42767</v>
      </c>
      <c r="AA408" s="208">
        <v>40.899999999999899</v>
      </c>
      <c r="AB408" s="29" t="s">
        <v>138</v>
      </c>
    </row>
    <row r="409" spans="1:28" x14ac:dyDescent="0.35">
      <c r="A409" s="29">
        <v>149</v>
      </c>
      <c r="P409" s="30">
        <v>42768</v>
      </c>
      <c r="AA409" s="208">
        <v>40.999999999999901</v>
      </c>
      <c r="AB409" s="29" t="s">
        <v>138</v>
      </c>
    </row>
    <row r="410" spans="1:28" x14ac:dyDescent="0.35">
      <c r="A410" s="29">
        <v>150</v>
      </c>
      <c r="P410" s="30">
        <v>42769</v>
      </c>
      <c r="AA410" s="208">
        <v>41.099999999999902</v>
      </c>
      <c r="AB410" s="29" t="s">
        <v>138</v>
      </c>
    </row>
    <row r="411" spans="1:28" x14ac:dyDescent="0.35">
      <c r="A411" s="29">
        <v>151</v>
      </c>
      <c r="P411" s="30">
        <v>42770</v>
      </c>
      <c r="AA411" s="208">
        <v>41.199999999999903</v>
      </c>
      <c r="AB411" s="29" t="s">
        <v>138</v>
      </c>
    </row>
    <row r="412" spans="1:28" x14ac:dyDescent="0.35">
      <c r="A412" s="29">
        <v>152</v>
      </c>
      <c r="P412" s="30">
        <v>42771</v>
      </c>
      <c r="AA412" s="208">
        <v>41.299999999999898</v>
      </c>
      <c r="AB412" s="29" t="s">
        <v>138</v>
      </c>
    </row>
    <row r="413" spans="1:28" x14ac:dyDescent="0.35">
      <c r="A413" s="29">
        <v>153</v>
      </c>
      <c r="P413" s="30">
        <v>42772</v>
      </c>
      <c r="AA413" s="208">
        <v>41.399999999999899</v>
      </c>
      <c r="AB413" s="29" t="s">
        <v>138</v>
      </c>
    </row>
    <row r="414" spans="1:28" x14ac:dyDescent="0.35">
      <c r="A414" s="29">
        <v>154</v>
      </c>
      <c r="P414" s="30">
        <v>42773</v>
      </c>
      <c r="AA414" s="208">
        <v>41.499999999999901</v>
      </c>
      <c r="AB414" s="29" t="s">
        <v>138</v>
      </c>
    </row>
    <row r="415" spans="1:28" x14ac:dyDescent="0.35">
      <c r="A415" s="29">
        <v>155</v>
      </c>
      <c r="P415" s="30">
        <v>42774</v>
      </c>
      <c r="AA415" s="208">
        <v>41.599999999999902</v>
      </c>
      <c r="AB415" s="29" t="s">
        <v>138</v>
      </c>
    </row>
    <row r="416" spans="1:28" x14ac:dyDescent="0.35">
      <c r="A416" s="29">
        <v>156</v>
      </c>
      <c r="P416" s="30">
        <v>42775</v>
      </c>
      <c r="AA416" s="208">
        <v>41.699999999999903</v>
      </c>
      <c r="AB416" s="29" t="s">
        <v>138</v>
      </c>
    </row>
    <row r="417" spans="1:28" x14ac:dyDescent="0.35">
      <c r="A417" s="29">
        <v>157</v>
      </c>
      <c r="P417" s="30">
        <v>42776</v>
      </c>
      <c r="AA417" s="208">
        <v>41.799999999999898</v>
      </c>
      <c r="AB417" s="29" t="s">
        <v>138</v>
      </c>
    </row>
    <row r="418" spans="1:28" x14ac:dyDescent="0.35">
      <c r="A418" s="29">
        <v>158</v>
      </c>
      <c r="P418" s="30">
        <v>42777</v>
      </c>
      <c r="AA418" s="208">
        <v>41.899999999999899</v>
      </c>
      <c r="AB418" s="29" t="s">
        <v>138</v>
      </c>
    </row>
    <row r="419" spans="1:28" x14ac:dyDescent="0.35">
      <c r="A419" s="29">
        <v>159</v>
      </c>
      <c r="P419" s="30">
        <v>42778</v>
      </c>
      <c r="AA419" s="208">
        <v>41.999999999999901</v>
      </c>
      <c r="AB419" s="29" t="s">
        <v>138</v>
      </c>
    </row>
    <row r="420" spans="1:28" x14ac:dyDescent="0.35">
      <c r="A420" s="29">
        <v>160</v>
      </c>
      <c r="P420" s="30">
        <v>42779</v>
      </c>
      <c r="AA420" s="208">
        <v>42.099999999999902</v>
      </c>
      <c r="AB420" s="29" t="s">
        <v>138</v>
      </c>
    </row>
    <row r="421" spans="1:28" x14ac:dyDescent="0.35">
      <c r="A421" s="29">
        <v>161</v>
      </c>
      <c r="P421" s="30">
        <v>42780</v>
      </c>
      <c r="AA421" s="208">
        <v>42.199999999999903</v>
      </c>
      <c r="AB421" s="29" t="s">
        <v>138</v>
      </c>
    </row>
    <row r="422" spans="1:28" x14ac:dyDescent="0.35">
      <c r="A422" s="29">
        <v>162</v>
      </c>
      <c r="P422" s="30">
        <v>42781</v>
      </c>
      <c r="AA422" s="208">
        <v>42.299999999999898</v>
      </c>
      <c r="AB422" s="29" t="s">
        <v>138</v>
      </c>
    </row>
    <row r="423" spans="1:28" x14ac:dyDescent="0.35">
      <c r="A423" s="29">
        <v>163</v>
      </c>
      <c r="P423" s="30">
        <v>42782</v>
      </c>
      <c r="AA423" s="208">
        <v>42.399999999999899</v>
      </c>
      <c r="AB423" s="29" t="s">
        <v>138</v>
      </c>
    </row>
    <row r="424" spans="1:28" x14ac:dyDescent="0.35">
      <c r="A424" s="29">
        <v>164</v>
      </c>
      <c r="P424" s="30">
        <v>42783</v>
      </c>
      <c r="AA424" s="208">
        <v>42.499999999999901</v>
      </c>
      <c r="AB424" s="29" t="s">
        <v>138</v>
      </c>
    </row>
    <row r="425" spans="1:28" x14ac:dyDescent="0.35">
      <c r="A425" s="29">
        <v>165</v>
      </c>
      <c r="P425" s="30">
        <v>42784</v>
      </c>
      <c r="AA425" s="208">
        <v>42.599999999999902</v>
      </c>
      <c r="AB425" s="29" t="s">
        <v>138</v>
      </c>
    </row>
    <row r="426" spans="1:28" x14ac:dyDescent="0.35">
      <c r="A426" s="29">
        <v>166</v>
      </c>
      <c r="P426" s="30">
        <v>42785</v>
      </c>
      <c r="AA426" s="208">
        <v>42.699999999999903</v>
      </c>
      <c r="AB426" s="29" t="s">
        <v>138</v>
      </c>
    </row>
    <row r="427" spans="1:28" x14ac:dyDescent="0.35">
      <c r="A427" s="29">
        <v>167</v>
      </c>
      <c r="P427" s="30">
        <v>42786</v>
      </c>
      <c r="AA427" s="208">
        <v>42.799999999999898</v>
      </c>
      <c r="AB427" s="29" t="s">
        <v>138</v>
      </c>
    </row>
    <row r="428" spans="1:28" x14ac:dyDescent="0.35">
      <c r="A428" s="29">
        <v>168</v>
      </c>
      <c r="P428" s="30">
        <v>42787</v>
      </c>
      <c r="AA428" s="208">
        <v>42.899999999999899</v>
      </c>
      <c r="AB428" s="29" t="s">
        <v>138</v>
      </c>
    </row>
    <row r="429" spans="1:28" x14ac:dyDescent="0.35">
      <c r="A429" s="29">
        <v>169</v>
      </c>
      <c r="P429" s="30">
        <v>42788</v>
      </c>
      <c r="AA429" s="208">
        <v>42.999999999999901</v>
      </c>
      <c r="AB429" s="29" t="s">
        <v>138</v>
      </c>
    </row>
    <row r="430" spans="1:28" x14ac:dyDescent="0.35">
      <c r="A430" s="29">
        <v>170</v>
      </c>
      <c r="P430" s="30">
        <v>42789</v>
      </c>
      <c r="AA430" s="208">
        <v>43.099999999999902</v>
      </c>
      <c r="AB430" s="29" t="s">
        <v>138</v>
      </c>
    </row>
    <row r="431" spans="1:28" x14ac:dyDescent="0.35">
      <c r="A431" s="29">
        <v>171</v>
      </c>
      <c r="P431" s="30">
        <v>42790</v>
      </c>
      <c r="AA431" s="208">
        <v>43.199999999999903</v>
      </c>
      <c r="AB431" s="29" t="s">
        <v>138</v>
      </c>
    </row>
    <row r="432" spans="1:28" x14ac:dyDescent="0.35">
      <c r="A432" s="29">
        <v>172</v>
      </c>
      <c r="P432" s="30">
        <v>42791</v>
      </c>
      <c r="AA432" s="208">
        <v>43.299999999999898</v>
      </c>
      <c r="AB432" s="29" t="s">
        <v>138</v>
      </c>
    </row>
    <row r="433" spans="1:28" x14ac:dyDescent="0.35">
      <c r="A433" s="29">
        <v>173</v>
      </c>
      <c r="P433" s="30">
        <v>42792</v>
      </c>
      <c r="AA433" s="208">
        <v>43.399999999999899</v>
      </c>
      <c r="AB433" s="29" t="s">
        <v>138</v>
      </c>
    </row>
    <row r="434" spans="1:28" x14ac:dyDescent="0.35">
      <c r="A434" s="29">
        <v>174</v>
      </c>
      <c r="P434" s="30">
        <v>42793</v>
      </c>
      <c r="AA434" s="208">
        <v>43.499999999999901</v>
      </c>
      <c r="AB434" s="29" t="s">
        <v>138</v>
      </c>
    </row>
    <row r="435" spans="1:28" x14ac:dyDescent="0.35">
      <c r="A435" s="29">
        <v>175</v>
      </c>
      <c r="P435" s="30">
        <v>42794</v>
      </c>
      <c r="AA435" s="208">
        <v>43.599999999999902</v>
      </c>
      <c r="AB435" s="29" t="s">
        <v>138</v>
      </c>
    </row>
    <row r="436" spans="1:28" x14ac:dyDescent="0.35">
      <c r="A436" s="29">
        <v>176</v>
      </c>
      <c r="P436" s="30">
        <v>42795</v>
      </c>
      <c r="AA436" s="208">
        <v>43.699999999999903</v>
      </c>
      <c r="AB436" s="29" t="s">
        <v>138</v>
      </c>
    </row>
    <row r="437" spans="1:28" x14ac:dyDescent="0.35">
      <c r="A437" s="29">
        <v>177</v>
      </c>
      <c r="P437" s="30">
        <v>42796</v>
      </c>
      <c r="AA437" s="208">
        <v>43.799999999999898</v>
      </c>
      <c r="AB437" s="29" t="s">
        <v>138</v>
      </c>
    </row>
    <row r="438" spans="1:28" x14ac:dyDescent="0.35">
      <c r="P438" s="30">
        <v>42797</v>
      </c>
      <c r="AA438" s="208">
        <v>43.899999999999899</v>
      </c>
      <c r="AB438" s="29" t="s">
        <v>138</v>
      </c>
    </row>
    <row r="439" spans="1:28" x14ac:dyDescent="0.35">
      <c r="A439" s="29" t="s">
        <v>358</v>
      </c>
      <c r="P439" s="30">
        <v>42798</v>
      </c>
      <c r="AA439" s="208">
        <v>43.999999999999901</v>
      </c>
      <c r="AB439" s="29" t="s">
        <v>138</v>
      </c>
    </row>
    <row r="440" spans="1:28" x14ac:dyDescent="0.35">
      <c r="A440" s="29" t="s">
        <v>359</v>
      </c>
      <c r="P440" s="30">
        <v>42799</v>
      </c>
      <c r="AA440" s="208">
        <v>44.099999999999902</v>
      </c>
      <c r="AB440" s="29" t="s">
        <v>138</v>
      </c>
    </row>
    <row r="441" spans="1:28" x14ac:dyDescent="0.35">
      <c r="P441" s="30">
        <v>42800</v>
      </c>
      <c r="AA441" s="208">
        <v>44.199999999999903</v>
      </c>
      <c r="AB441" s="29" t="s">
        <v>138</v>
      </c>
    </row>
    <row r="442" spans="1:28" x14ac:dyDescent="0.35">
      <c r="A442" s="29" t="s">
        <v>360</v>
      </c>
      <c r="P442" s="30">
        <v>42801</v>
      </c>
      <c r="AA442" s="208">
        <v>44.299999999999898</v>
      </c>
      <c r="AB442" s="29" t="s">
        <v>138</v>
      </c>
    </row>
    <row r="443" spans="1:28" x14ac:dyDescent="0.35">
      <c r="A443" s="29" t="s">
        <v>361</v>
      </c>
      <c r="P443" s="30">
        <v>42802</v>
      </c>
      <c r="AA443" s="208">
        <v>44.399999999999899</v>
      </c>
      <c r="AB443" s="29" t="s">
        <v>138</v>
      </c>
    </row>
    <row r="444" spans="1:28" x14ac:dyDescent="0.35">
      <c r="A444" s="29" t="s">
        <v>362</v>
      </c>
      <c r="P444" s="30">
        <v>42803</v>
      </c>
      <c r="AA444" s="208">
        <v>44.499999999999901</v>
      </c>
      <c r="AB444" s="29" t="s">
        <v>138</v>
      </c>
    </row>
    <row r="445" spans="1:28" x14ac:dyDescent="0.35">
      <c r="A445" s="29" t="s">
        <v>363</v>
      </c>
      <c r="P445" s="30">
        <v>42804</v>
      </c>
      <c r="AA445" s="208">
        <v>44.599999999999902</v>
      </c>
      <c r="AB445" s="29" t="s">
        <v>138</v>
      </c>
    </row>
    <row r="446" spans="1:28" x14ac:dyDescent="0.35">
      <c r="A446" s="29" t="s">
        <v>364</v>
      </c>
      <c r="P446" s="30">
        <v>42805</v>
      </c>
      <c r="AA446" s="208">
        <v>44.699999999999903</v>
      </c>
      <c r="AB446" s="29" t="s">
        <v>138</v>
      </c>
    </row>
    <row r="447" spans="1:28" x14ac:dyDescent="0.35">
      <c r="A447" s="29" t="s">
        <v>365</v>
      </c>
      <c r="P447" s="30">
        <v>42806</v>
      </c>
      <c r="AA447" s="208">
        <v>44.799999999999898</v>
      </c>
      <c r="AB447" s="29" t="s">
        <v>138</v>
      </c>
    </row>
    <row r="448" spans="1:28" ht="15" customHeight="1" x14ac:dyDescent="0.35">
      <c r="A448" s="29" t="s">
        <v>366</v>
      </c>
      <c r="D448" s="139"/>
      <c r="E448" s="140"/>
      <c r="F448" s="140"/>
      <c r="G448" s="141"/>
      <c r="H448" s="501"/>
      <c r="I448" s="502"/>
      <c r="J448" s="505"/>
      <c r="K448" s="501"/>
      <c r="L448" s="503"/>
      <c r="P448" s="30">
        <v>42807</v>
      </c>
      <c r="AA448" s="208">
        <v>44.899999999999899</v>
      </c>
      <c r="AB448" s="29" t="s">
        <v>138</v>
      </c>
    </row>
    <row r="449" spans="1:28" ht="15" customHeight="1" x14ac:dyDescent="0.35">
      <c r="D449" s="142"/>
      <c r="E449" s="143"/>
      <c r="F449" s="143"/>
      <c r="G449" s="144"/>
      <c r="H449" s="502"/>
      <c r="I449" s="502"/>
      <c r="J449" s="505"/>
      <c r="K449" s="502"/>
      <c r="L449" s="504"/>
      <c r="P449" s="30">
        <v>42808</v>
      </c>
      <c r="AA449" s="208">
        <v>44.999999999999901</v>
      </c>
      <c r="AB449" s="29" t="s">
        <v>138</v>
      </c>
    </row>
    <row r="450" spans="1:28" ht="15" customHeight="1" x14ac:dyDescent="0.35">
      <c r="D450" s="145"/>
      <c r="E450" s="146"/>
      <c r="F450" s="146"/>
      <c r="G450" s="147"/>
      <c r="H450" s="502"/>
      <c r="I450" s="502"/>
      <c r="J450" s="505"/>
      <c r="K450" s="502"/>
      <c r="L450" s="504"/>
      <c r="P450" s="30">
        <v>42809</v>
      </c>
      <c r="AA450" s="208">
        <v>45.099999999999902</v>
      </c>
      <c r="AB450" s="29" t="s">
        <v>138</v>
      </c>
    </row>
    <row r="451" spans="1:28" ht="23.5" x14ac:dyDescent="0.35">
      <c r="D451" s="78"/>
      <c r="E451" s="149"/>
      <c r="F451" s="149"/>
      <c r="G451" s="76"/>
      <c r="H451" s="226"/>
      <c r="I451" s="508"/>
      <c r="J451" s="509"/>
      <c r="K451" s="513"/>
      <c r="L451" s="513"/>
      <c r="P451" s="30">
        <v>42810</v>
      </c>
      <c r="AA451" s="208">
        <v>45.199999999999903</v>
      </c>
      <c r="AB451" s="29" t="s">
        <v>138</v>
      </c>
    </row>
    <row r="452" spans="1:28" ht="23" x14ac:dyDescent="0.35">
      <c r="D452" s="83"/>
      <c r="E452" s="148"/>
      <c r="F452" s="148"/>
      <c r="G452" s="81"/>
      <c r="H452" s="21"/>
      <c r="I452" s="510"/>
      <c r="J452" s="511"/>
      <c r="K452" s="512"/>
      <c r="L452" s="512"/>
      <c r="P452" s="30">
        <v>42811</v>
      </c>
      <c r="AA452" s="208">
        <v>45.299999999999898</v>
      </c>
      <c r="AB452" s="29" t="s">
        <v>138</v>
      </c>
    </row>
    <row r="453" spans="1:28" ht="23.5" x14ac:dyDescent="0.35">
      <c r="D453" s="83"/>
      <c r="E453" s="148"/>
      <c r="F453" s="148"/>
      <c r="G453" s="81"/>
      <c r="H453" s="226"/>
      <c r="I453" s="508"/>
      <c r="J453" s="509"/>
      <c r="K453" s="513"/>
      <c r="L453" s="513"/>
      <c r="P453" s="30">
        <v>42812</v>
      </c>
      <c r="AA453" s="208">
        <v>45.399999999999899</v>
      </c>
      <c r="AB453" s="29" t="s">
        <v>138</v>
      </c>
    </row>
    <row r="454" spans="1:28" ht="23" x14ac:dyDescent="0.35">
      <c r="D454" s="83"/>
      <c r="E454" s="148"/>
      <c r="F454" s="148"/>
      <c r="G454" s="81"/>
      <c r="H454" s="21"/>
      <c r="I454" s="510"/>
      <c r="J454" s="511"/>
      <c r="K454" s="512"/>
      <c r="L454" s="512"/>
      <c r="P454" s="30">
        <v>42813</v>
      </c>
      <c r="AA454" s="208">
        <v>45.499999999999901</v>
      </c>
      <c r="AB454" s="29" t="s">
        <v>138</v>
      </c>
    </row>
    <row r="455" spans="1:28" ht="23.5" x14ac:dyDescent="0.35">
      <c r="D455" s="83"/>
      <c r="E455" s="148"/>
      <c r="F455" s="148"/>
      <c r="G455" s="81"/>
      <c r="H455" s="226"/>
      <c r="I455" s="508"/>
      <c r="J455" s="509"/>
      <c r="K455" s="513"/>
      <c r="L455" s="513"/>
      <c r="P455" s="30">
        <v>42814</v>
      </c>
      <c r="AA455" s="208">
        <v>45.599999999999902</v>
      </c>
      <c r="AB455" s="29" t="s">
        <v>138</v>
      </c>
    </row>
    <row r="456" spans="1:28" ht="23" x14ac:dyDescent="0.35">
      <c r="D456" s="83"/>
      <c r="E456" s="148"/>
      <c r="F456" s="148"/>
      <c r="G456" s="81"/>
      <c r="H456" s="21"/>
      <c r="I456" s="510"/>
      <c r="J456" s="511"/>
      <c r="K456" s="512"/>
      <c r="L456" s="512"/>
      <c r="P456" s="30">
        <v>42815</v>
      </c>
      <c r="AA456" s="208">
        <v>45.699999999999903</v>
      </c>
      <c r="AB456" s="29" t="s">
        <v>138</v>
      </c>
    </row>
    <row r="457" spans="1:28" ht="23.5" x14ac:dyDescent="0.35">
      <c r="D457" s="83"/>
      <c r="E457" s="148"/>
      <c r="F457" s="148"/>
      <c r="G457" s="81"/>
      <c r="H457" s="226"/>
      <c r="I457" s="508"/>
      <c r="J457" s="509"/>
      <c r="K457" s="513"/>
      <c r="L457" s="513"/>
      <c r="P457" s="30">
        <v>42816</v>
      </c>
      <c r="AA457" s="208">
        <v>45.799999999999898</v>
      </c>
      <c r="AB457" s="29" t="s">
        <v>138</v>
      </c>
    </row>
    <row r="458" spans="1:28" ht="21" x14ac:dyDescent="0.35">
      <c r="D458" s="150"/>
      <c r="E458" s="151"/>
      <c r="F458" s="151"/>
      <c r="G458" s="152"/>
      <c r="H458" s="21"/>
      <c r="I458" s="510"/>
      <c r="J458" s="511"/>
      <c r="K458" s="506"/>
      <c r="L458" s="507"/>
      <c r="P458" s="30">
        <v>42817</v>
      </c>
      <c r="AA458" s="208">
        <v>45.899999999999899</v>
      </c>
      <c r="AB458" s="29" t="s">
        <v>138</v>
      </c>
    </row>
    <row r="459" spans="1:28" x14ac:dyDescent="0.35">
      <c r="P459" s="30">
        <v>42818</v>
      </c>
      <c r="AA459" s="208">
        <v>45.999999999999901</v>
      </c>
      <c r="AB459" s="29" t="s">
        <v>138</v>
      </c>
    </row>
    <row r="460" spans="1:28" ht="33.5" x14ac:dyDescent="0.35">
      <c r="A460" s="46" t="s">
        <v>346</v>
      </c>
      <c r="B460" s="20">
        <v>0</v>
      </c>
      <c r="P460" s="30">
        <v>42819</v>
      </c>
      <c r="AA460" s="208">
        <v>46.099999999999902</v>
      </c>
      <c r="AB460" s="29" t="s">
        <v>138</v>
      </c>
    </row>
    <row r="461" spans="1:28" ht="33.5" x14ac:dyDescent="0.35">
      <c r="A461" s="47" t="s">
        <v>348</v>
      </c>
      <c r="B461" s="20">
        <v>6</v>
      </c>
      <c r="C461" s="20">
        <v>4</v>
      </c>
      <c r="P461" s="30">
        <v>42820</v>
      </c>
      <c r="AA461" s="208">
        <v>46.199999999999903</v>
      </c>
      <c r="AB461" s="29" t="s">
        <v>138</v>
      </c>
    </row>
    <row r="462" spans="1:28" ht="33.5" x14ac:dyDescent="0.35">
      <c r="A462" s="48" t="s">
        <v>350</v>
      </c>
      <c r="B462" s="20">
        <v>9</v>
      </c>
      <c r="C462" s="20">
        <v>6</v>
      </c>
      <c r="P462" s="30">
        <v>42821</v>
      </c>
      <c r="AA462" s="208">
        <v>46.299999999999898</v>
      </c>
      <c r="AB462" s="29" t="s">
        <v>138</v>
      </c>
    </row>
    <row r="463" spans="1:28" ht="33.5" x14ac:dyDescent="0.35">
      <c r="A463" s="49" t="s">
        <v>351</v>
      </c>
      <c r="B463" s="20">
        <v>12</v>
      </c>
      <c r="C463" s="20">
        <v>8</v>
      </c>
      <c r="P463" s="30">
        <v>42822</v>
      </c>
      <c r="AA463" s="208">
        <v>46.399999999999899</v>
      </c>
      <c r="AB463" s="29" t="s">
        <v>138</v>
      </c>
    </row>
    <row r="464" spans="1:28" ht="33.5" x14ac:dyDescent="0.35">
      <c r="A464" s="50" t="s">
        <v>352</v>
      </c>
      <c r="B464" s="20">
        <v>15</v>
      </c>
      <c r="C464" s="20">
        <v>10</v>
      </c>
      <c r="P464" s="30">
        <v>42823</v>
      </c>
      <c r="AA464" s="208">
        <v>46.499999999999901</v>
      </c>
      <c r="AB464" s="29" t="s">
        <v>138</v>
      </c>
    </row>
    <row r="465" spans="1:28" ht="15" customHeight="1" x14ac:dyDescent="0.35">
      <c r="P465" s="30">
        <v>42824</v>
      </c>
      <c r="AA465" s="208">
        <v>46.599999999999902</v>
      </c>
      <c r="AB465" s="29" t="s">
        <v>138</v>
      </c>
    </row>
    <row r="466" spans="1:28" x14ac:dyDescent="0.35">
      <c r="P466" s="30">
        <v>42825</v>
      </c>
      <c r="AA466" s="208">
        <v>46.699999999999903</v>
      </c>
      <c r="AB466" s="29" t="s">
        <v>138</v>
      </c>
    </row>
    <row r="467" spans="1:28" x14ac:dyDescent="0.35">
      <c r="A467" s="29" t="s">
        <v>367</v>
      </c>
      <c r="B467" s="29">
        <f>'F2. COMP. LAB Y COM COMPOR'!H37</f>
        <v>0</v>
      </c>
      <c r="P467" s="30">
        <v>42826</v>
      </c>
      <c r="AA467" s="208">
        <v>46.799999999999898</v>
      </c>
      <c r="AB467" s="29" t="s">
        <v>138</v>
      </c>
    </row>
    <row r="468" spans="1:28" x14ac:dyDescent="0.35">
      <c r="A468" s="29" t="s">
        <v>368</v>
      </c>
      <c r="B468" s="29">
        <f>'F2. COMP. LAB Y COM COMPOR'!H39</f>
        <v>0</v>
      </c>
      <c r="P468" s="30">
        <v>42827</v>
      </c>
      <c r="AA468" s="208">
        <v>46.899999999999899</v>
      </c>
      <c r="AB468" s="29" t="s">
        <v>138</v>
      </c>
    </row>
    <row r="469" spans="1:28" x14ac:dyDescent="0.35">
      <c r="A469" s="29" t="s">
        <v>369</v>
      </c>
      <c r="B469" s="29">
        <f>'F2. COMP. LAB Y COM COMPOR'!H41</f>
        <v>0</v>
      </c>
      <c r="P469" s="30">
        <v>42828</v>
      </c>
      <c r="AA469" s="208">
        <v>46.999999999999901</v>
      </c>
      <c r="AB469" s="29" t="s">
        <v>138</v>
      </c>
    </row>
    <row r="470" spans="1:28" x14ac:dyDescent="0.35">
      <c r="A470" s="29" t="s">
        <v>370</v>
      </c>
      <c r="B470" s="29">
        <f>'F2. COMP. LAB Y COM COMPOR'!H43</f>
        <v>0</v>
      </c>
      <c r="P470" s="30">
        <v>42829</v>
      </c>
      <c r="AA470" s="208">
        <v>47.099999999999902</v>
      </c>
      <c r="AB470" s="29" t="s">
        <v>138</v>
      </c>
    </row>
    <row r="471" spans="1:28" x14ac:dyDescent="0.35">
      <c r="A471" s="29" t="s">
        <v>371</v>
      </c>
      <c r="B471" s="29">
        <f>'F2. COMP. LAB Y COM COMPOR'!H45</f>
        <v>0</v>
      </c>
      <c r="P471" s="30">
        <v>42830</v>
      </c>
      <c r="AA471" s="208">
        <v>47.199999999999903</v>
      </c>
      <c r="AB471" s="29" t="s">
        <v>138</v>
      </c>
    </row>
    <row r="472" spans="1:28" x14ac:dyDescent="0.35">
      <c r="A472" s="29" t="s">
        <v>372</v>
      </c>
      <c r="B472" s="29">
        <f>'F2. COMP. LAB Y COM COMPOR'!B51</f>
        <v>0</v>
      </c>
      <c r="P472" s="30">
        <v>42831</v>
      </c>
      <c r="AA472" s="208">
        <v>47.299999999999898</v>
      </c>
      <c r="AB472" s="29" t="s">
        <v>138</v>
      </c>
    </row>
    <row r="473" spans="1:28" x14ac:dyDescent="0.35">
      <c r="A473" s="29" t="s">
        <v>373</v>
      </c>
      <c r="B473" s="29">
        <f>'F2. COMP. LAB Y COM COMPOR'!B53</f>
        <v>0</v>
      </c>
      <c r="P473" s="30">
        <v>42833</v>
      </c>
      <c r="AA473" s="208">
        <v>47.399999999999899</v>
      </c>
      <c r="AB473" s="29" t="s">
        <v>138</v>
      </c>
    </row>
    <row r="474" spans="1:28" x14ac:dyDescent="0.35">
      <c r="A474" s="29" t="s">
        <v>374</v>
      </c>
      <c r="B474" s="29">
        <f>'F2. COMP. LAB Y COM COMPOR'!B55</f>
        <v>0</v>
      </c>
      <c r="P474" s="30">
        <v>42834</v>
      </c>
      <c r="AA474" s="208">
        <v>47.499999999999901</v>
      </c>
      <c r="AB474" s="29" t="s">
        <v>138</v>
      </c>
    </row>
    <row r="475" spans="1:28" x14ac:dyDescent="0.35">
      <c r="A475" s="29" t="s">
        <v>375</v>
      </c>
      <c r="B475" s="29">
        <f>'F2. COMP. LAB Y COM COMPOR'!B57</f>
        <v>0</v>
      </c>
      <c r="P475" s="30">
        <v>42835</v>
      </c>
      <c r="AA475" s="208">
        <v>47.599999999999902</v>
      </c>
      <c r="AB475" s="29" t="s">
        <v>138</v>
      </c>
    </row>
    <row r="476" spans="1:28" x14ac:dyDescent="0.35">
      <c r="A476" s="29" t="s">
        <v>376</v>
      </c>
      <c r="B476" s="29">
        <f>'F11. EVA P. PRUEBA'!F37</f>
        <v>0</v>
      </c>
      <c r="P476" s="30">
        <v>42836</v>
      </c>
      <c r="AA476" s="208">
        <v>47.699999999999903</v>
      </c>
      <c r="AB476" s="29" t="s">
        <v>138</v>
      </c>
    </row>
    <row r="477" spans="1:28" x14ac:dyDescent="0.35">
      <c r="A477" s="29" t="s">
        <v>377</v>
      </c>
      <c r="B477" s="29">
        <f>'F11. EVA P. PRUEBA'!F38</f>
        <v>0</v>
      </c>
      <c r="P477" s="30">
        <v>42837</v>
      </c>
      <c r="AA477" s="208">
        <v>47.799999999999898</v>
      </c>
      <c r="AB477" s="29" t="s">
        <v>138</v>
      </c>
    </row>
    <row r="478" spans="1:28" x14ac:dyDescent="0.35">
      <c r="A478" s="29" t="s">
        <v>378</v>
      </c>
      <c r="B478" s="29">
        <f>'F11. EVA P. PRUEBA'!F39</f>
        <v>0</v>
      </c>
      <c r="P478" s="30">
        <v>42838</v>
      </c>
      <c r="AA478" s="208">
        <v>47.899999999999899</v>
      </c>
      <c r="AB478" s="29" t="s">
        <v>138</v>
      </c>
    </row>
    <row r="479" spans="1:28" x14ac:dyDescent="0.35">
      <c r="A479" s="29" t="s">
        <v>379</v>
      </c>
      <c r="B479" s="29" t="str">
        <f>'F11. EVA P. PRUEBA'!A46</f>
        <v>Planeación</v>
      </c>
      <c r="P479" s="30">
        <v>42839</v>
      </c>
      <c r="AA479" s="208">
        <v>47.999999999999901</v>
      </c>
      <c r="AB479" s="29" t="s">
        <v>138</v>
      </c>
    </row>
    <row r="480" spans="1:28" x14ac:dyDescent="0.35">
      <c r="A480" s="29" t="s">
        <v>380</v>
      </c>
      <c r="B480" s="29" t="str">
        <f>'F11. EVA P. PRUEBA'!A48</f>
        <v>Liderazgo</v>
      </c>
      <c r="P480" s="30">
        <v>42840</v>
      </c>
      <c r="AA480" s="208">
        <v>48.099999999999902</v>
      </c>
      <c r="AB480" s="29" t="s">
        <v>138</v>
      </c>
    </row>
    <row r="481" spans="1:28" ht="15.75" customHeight="1" x14ac:dyDescent="0.35">
      <c r="A481" s="29" t="s">
        <v>381</v>
      </c>
      <c r="B481" s="29" t="str">
        <f>'F11. EVA P. PRUEBA'!A50</f>
        <v>Compromiso con la Organización</v>
      </c>
      <c r="P481" s="30">
        <v>42841</v>
      </c>
      <c r="AA481" s="208">
        <v>48.199999999999903</v>
      </c>
      <c r="AB481" s="29" t="s">
        <v>138</v>
      </c>
    </row>
    <row r="482" spans="1:28" x14ac:dyDescent="0.35">
      <c r="A482" s="29" t="s">
        <v>382</v>
      </c>
      <c r="B482" s="29" t="str">
        <f>'F11. EVA P. PRUEBA'!A52</f>
        <v>Orientación al usuario y al ciudadano</v>
      </c>
      <c r="P482" s="30">
        <v>42843</v>
      </c>
      <c r="AA482" s="208">
        <v>48.299999999999898</v>
      </c>
      <c r="AB482" s="29" t="s">
        <v>138</v>
      </c>
    </row>
    <row r="483" spans="1:28" ht="15" customHeight="1" x14ac:dyDescent="0.35">
      <c r="P483" s="30">
        <v>42844</v>
      </c>
      <c r="AA483" s="208">
        <v>48.399999999999899</v>
      </c>
      <c r="AB483" s="29" t="s">
        <v>138</v>
      </c>
    </row>
    <row r="484" spans="1:28" ht="15" customHeight="1" x14ac:dyDescent="0.35">
      <c r="P484" s="30">
        <v>42845</v>
      </c>
      <c r="AA484" s="208">
        <v>48.499999999999901</v>
      </c>
      <c r="AB484" s="29" t="s">
        <v>138</v>
      </c>
    </row>
    <row r="485" spans="1:28" x14ac:dyDescent="0.35">
      <c r="A485" s="29" t="s">
        <v>383</v>
      </c>
      <c r="P485" s="30">
        <v>42846</v>
      </c>
      <c r="AA485" s="208">
        <v>48.599999999999902</v>
      </c>
      <c r="AB485" s="29" t="s">
        <v>138</v>
      </c>
    </row>
    <row r="486" spans="1:28" x14ac:dyDescent="0.35">
      <c r="A486" s="29" t="s">
        <v>384</v>
      </c>
      <c r="P486" s="30">
        <v>42847</v>
      </c>
      <c r="AA486" s="208">
        <v>48.699999999999903</v>
      </c>
      <c r="AB486" s="29" t="s">
        <v>138</v>
      </c>
    </row>
    <row r="487" spans="1:28" x14ac:dyDescent="0.35">
      <c r="P487" s="30">
        <v>42848</v>
      </c>
      <c r="AA487" s="208">
        <v>48.799999999999898</v>
      </c>
      <c r="AB487" s="29" t="s">
        <v>138</v>
      </c>
    </row>
    <row r="488" spans="1:28" x14ac:dyDescent="0.35">
      <c r="P488" s="30">
        <v>42849</v>
      </c>
      <c r="AA488" s="208">
        <v>48.899999999999899</v>
      </c>
      <c r="AB488" s="29" t="s">
        <v>138</v>
      </c>
    </row>
    <row r="489" spans="1:28" x14ac:dyDescent="0.35">
      <c r="P489" s="30">
        <v>42850</v>
      </c>
      <c r="AA489" s="208">
        <v>48.999999999999901</v>
      </c>
      <c r="AB489" s="29" t="s">
        <v>138</v>
      </c>
    </row>
    <row r="490" spans="1:28" x14ac:dyDescent="0.35">
      <c r="A490" s="514" t="s">
        <v>385</v>
      </c>
      <c r="B490" s="514"/>
      <c r="P490" s="30">
        <v>42851</v>
      </c>
      <c r="AA490" s="208">
        <v>49.099999999999902</v>
      </c>
      <c r="AB490" s="29" t="s">
        <v>138</v>
      </c>
    </row>
    <row r="491" spans="1:28" x14ac:dyDescent="0.35">
      <c r="A491" s="29" t="s">
        <v>386</v>
      </c>
      <c r="B491" s="29" t="s">
        <v>387</v>
      </c>
      <c r="P491" s="30">
        <v>42852</v>
      </c>
      <c r="AA491" s="208">
        <v>49.199999999999903</v>
      </c>
      <c r="AB491" s="29" t="s">
        <v>138</v>
      </c>
    </row>
    <row r="492" spans="1:28" x14ac:dyDescent="0.35">
      <c r="A492" s="29">
        <f>IF('F9. EV. EXTRAORDINARIA'!F51="",0,VLOOKUP('F9. EV. EXTRAORDINARIA'!F51,Hoja4!$A$461:$B$464,2,FALSE))</f>
        <v>0</v>
      </c>
      <c r="B492" s="29">
        <f>IF('F9. EV. EXTRAORDINARIA'!H51="",0,VLOOKUP('F9. EV. EXTRAORDINARIA'!H51,Hoja4!$A$461:$B$464,2,FALSE))</f>
        <v>0</v>
      </c>
      <c r="P492" s="30">
        <v>42853</v>
      </c>
      <c r="AA492" s="208">
        <v>49.299999999999898</v>
      </c>
      <c r="AB492" s="29" t="s">
        <v>138</v>
      </c>
    </row>
    <row r="493" spans="1:28" x14ac:dyDescent="0.35">
      <c r="A493" s="29">
        <f>IF('F9. EV. EXTRAORDINARIA'!F52="",0,VLOOKUP('F9. EV. EXTRAORDINARIA'!F52,Hoja4!$A$461:$B$464,2,FALSE))</f>
        <v>0</v>
      </c>
      <c r="B493" s="29">
        <f>IF('F9. EV. EXTRAORDINARIA'!H52="",0,VLOOKUP('F9. EV. EXTRAORDINARIA'!H52,Hoja4!$A$461:$B$464,2,FALSE))</f>
        <v>0</v>
      </c>
      <c r="P493" s="30">
        <v>42854</v>
      </c>
      <c r="AA493" s="208">
        <v>49.399999999999899</v>
      </c>
      <c r="AB493" s="29" t="s">
        <v>138</v>
      </c>
    </row>
    <row r="494" spans="1:28" x14ac:dyDescent="0.35">
      <c r="A494" s="29">
        <f>IF('F9. EV. EXTRAORDINARIA'!F53="",0,VLOOKUP('F9. EV. EXTRAORDINARIA'!F53,Hoja4!$A$461:$B$464,2,FALSE))</f>
        <v>0</v>
      </c>
      <c r="B494" s="29">
        <f>IF('F9. EV. EXTRAORDINARIA'!H53="",0,VLOOKUP('F9. EV. EXTRAORDINARIA'!H53,Hoja4!$A$461:$B$464,2,FALSE))</f>
        <v>0</v>
      </c>
      <c r="P494" s="30">
        <v>42855</v>
      </c>
      <c r="AA494" s="208">
        <v>49.499999999999901</v>
      </c>
      <c r="AB494" s="29" t="s">
        <v>138</v>
      </c>
    </row>
    <row r="495" spans="1:28" x14ac:dyDescent="0.35">
      <c r="A495" s="29">
        <f>IF('F9. EV. EXTRAORDINARIA'!F54="",0,VLOOKUP('F9. EV. EXTRAORDINARIA'!F54,Hoja4!$A$461:$B$464,2,FALSE))</f>
        <v>0</v>
      </c>
      <c r="B495" s="29">
        <f>IF('F9. EV. EXTRAORDINARIA'!H54="",0,VLOOKUP('F9. EV. EXTRAORDINARIA'!H54,Hoja4!$A$461:$B$464,2,FALSE))</f>
        <v>0</v>
      </c>
      <c r="P495" s="30">
        <v>42856</v>
      </c>
      <c r="AA495" s="208">
        <v>49.599999999999902</v>
      </c>
      <c r="AB495" s="29" t="s">
        <v>138</v>
      </c>
    </row>
    <row r="496" spans="1:28" x14ac:dyDescent="0.35">
      <c r="A496" s="29">
        <f>SUBTOTAL(9,A492:A495)</f>
        <v>0</v>
      </c>
      <c r="B496" s="29">
        <f>SUBTOTAL(9,B492:B495)</f>
        <v>0</v>
      </c>
      <c r="P496" s="30">
        <v>42857</v>
      </c>
      <c r="AA496" s="208">
        <v>49.699999999999903</v>
      </c>
      <c r="AB496" s="29" t="s">
        <v>138</v>
      </c>
    </row>
    <row r="497" spans="1:28" x14ac:dyDescent="0.35">
      <c r="P497" s="30">
        <v>42858</v>
      </c>
      <c r="AA497" s="208">
        <v>49.799999999999898</v>
      </c>
      <c r="AB497" s="29" t="s">
        <v>138</v>
      </c>
    </row>
    <row r="498" spans="1:28" x14ac:dyDescent="0.35">
      <c r="P498" s="30">
        <v>42859</v>
      </c>
      <c r="AA498" s="208">
        <v>49.899999999999899</v>
      </c>
      <c r="AB498" s="29" t="s">
        <v>138</v>
      </c>
    </row>
    <row r="499" spans="1:28" x14ac:dyDescent="0.35">
      <c r="P499" s="30">
        <v>42860</v>
      </c>
      <c r="AA499" s="208">
        <v>49.999999999999901</v>
      </c>
      <c r="AB499" s="29" t="s">
        <v>138</v>
      </c>
    </row>
    <row r="500" spans="1:28" x14ac:dyDescent="0.35">
      <c r="P500" s="30">
        <v>42861</v>
      </c>
      <c r="AA500" s="208">
        <v>50.099999999999902</v>
      </c>
      <c r="AB500" s="29" t="s">
        <v>138</v>
      </c>
    </row>
    <row r="501" spans="1:28" x14ac:dyDescent="0.35">
      <c r="P501" s="30">
        <v>42862</v>
      </c>
      <c r="AA501" s="208">
        <v>50.199999999999903</v>
      </c>
      <c r="AB501" s="29" t="s">
        <v>138</v>
      </c>
    </row>
    <row r="502" spans="1:28" x14ac:dyDescent="0.35">
      <c r="A502" s="514" t="s">
        <v>388</v>
      </c>
      <c r="B502" s="514"/>
      <c r="P502" s="30">
        <v>42863</v>
      </c>
      <c r="AA502" s="208">
        <v>50.299999999999898</v>
      </c>
      <c r="AB502" s="29" t="s">
        <v>138</v>
      </c>
    </row>
    <row r="503" spans="1:28" x14ac:dyDescent="0.35">
      <c r="A503" s="29" t="s">
        <v>386</v>
      </c>
      <c r="B503" s="29" t="s">
        <v>387</v>
      </c>
      <c r="P503" s="30">
        <v>42864</v>
      </c>
      <c r="AA503" s="208">
        <v>50.399999999999899</v>
      </c>
      <c r="AB503" s="29" t="s">
        <v>138</v>
      </c>
    </row>
    <row r="504" spans="1:28" x14ac:dyDescent="0.35">
      <c r="A504" s="29">
        <f>IF('F10. EVA. INFERIOR A 1 AÑO'!F51="",0,VLOOKUP('F10. EVA. INFERIOR A 1 AÑO'!F51,Hoja4!$A$461:$C$464,3,FALSE))</f>
        <v>0</v>
      </c>
      <c r="B504" s="29">
        <f>IF('F10. EVA. INFERIOR A 1 AÑO'!H51="",0,VLOOKUP('F10. EVA. INFERIOR A 1 AÑO'!H51,Hoja4!$A$461:$C$464,3,FALSE))</f>
        <v>0</v>
      </c>
      <c r="P504" s="30">
        <v>42865</v>
      </c>
      <c r="AA504" s="208">
        <v>50.499999999999901</v>
      </c>
      <c r="AB504" s="29" t="s">
        <v>138</v>
      </c>
    </row>
    <row r="505" spans="1:28" x14ac:dyDescent="0.35">
      <c r="A505" s="29">
        <f>IF('F10. EVA. INFERIOR A 1 AÑO'!F52="",0,VLOOKUP('F10. EVA. INFERIOR A 1 AÑO'!F52,Hoja4!$A$461:$C$464,3,FALSE))</f>
        <v>0</v>
      </c>
      <c r="B505" s="29">
        <f>IF('F10. EVA. INFERIOR A 1 AÑO'!H52="",0,VLOOKUP('F10. EVA. INFERIOR A 1 AÑO'!H52,Hoja4!$A$461:$C$464,3,FALSE))</f>
        <v>0</v>
      </c>
      <c r="P505" s="30">
        <v>42866</v>
      </c>
      <c r="AA505" s="208">
        <v>50.599999999999902</v>
      </c>
      <c r="AB505" s="29" t="s">
        <v>138</v>
      </c>
    </row>
    <row r="506" spans="1:28" x14ac:dyDescent="0.35">
      <c r="A506" s="29">
        <f>IF('F10. EVA. INFERIOR A 1 AÑO'!F53="",0,VLOOKUP('F10. EVA. INFERIOR A 1 AÑO'!F53,Hoja4!$A$461:$C$464,3,FALSE))</f>
        <v>0</v>
      </c>
      <c r="B506" s="29">
        <f>IF('F10. EVA. INFERIOR A 1 AÑO'!H53="",0,VLOOKUP('F10. EVA. INFERIOR A 1 AÑO'!H53,Hoja4!$A$461:$C$464,3,FALSE))</f>
        <v>0</v>
      </c>
      <c r="P506" s="30">
        <v>42867</v>
      </c>
      <c r="AA506" s="208">
        <v>50.699999999999903</v>
      </c>
      <c r="AB506" s="29" t="s">
        <v>138</v>
      </c>
    </row>
    <row r="507" spans="1:28" x14ac:dyDescent="0.35">
      <c r="A507" s="29">
        <f>IF('F10. EVA. INFERIOR A 1 AÑO'!F54="",0,VLOOKUP('F10. EVA. INFERIOR A 1 AÑO'!F54,Hoja4!$A$461:$C$464,3,FALSE))</f>
        <v>0</v>
      </c>
      <c r="B507" s="29">
        <f>IF('F10. EVA. INFERIOR A 1 AÑO'!H54="",0,VLOOKUP('F10. EVA. INFERIOR A 1 AÑO'!H54,Hoja4!$A$461:$C$464,3,FALSE))</f>
        <v>0</v>
      </c>
      <c r="P507" s="30">
        <v>42868</v>
      </c>
      <c r="AA507" s="208">
        <v>50.799999999999898</v>
      </c>
      <c r="AB507" s="29" t="s">
        <v>138</v>
      </c>
    </row>
    <row r="508" spans="1:28" x14ac:dyDescent="0.35">
      <c r="A508" s="29">
        <f>SUBTOTAL(9,A504:A507)</f>
        <v>0</v>
      </c>
      <c r="B508" s="29">
        <f>SUBTOTAL(9,B504:B507)</f>
        <v>0</v>
      </c>
      <c r="P508" s="30">
        <v>42869</v>
      </c>
      <c r="AA508" s="208">
        <v>50.899999999999899</v>
      </c>
      <c r="AB508" s="29" t="s">
        <v>138</v>
      </c>
    </row>
    <row r="509" spans="1:28" x14ac:dyDescent="0.35">
      <c r="P509" s="30">
        <v>42870</v>
      </c>
      <c r="AA509" s="208">
        <v>50.999999999999901</v>
      </c>
      <c r="AB509" s="29" t="s">
        <v>138</v>
      </c>
    </row>
    <row r="510" spans="1:28" x14ac:dyDescent="0.35">
      <c r="P510" s="30">
        <v>42871</v>
      </c>
      <c r="AA510" s="208">
        <v>51.099999999999902</v>
      </c>
      <c r="AB510" s="29" t="s">
        <v>138</v>
      </c>
    </row>
    <row r="511" spans="1:28" x14ac:dyDescent="0.35">
      <c r="P511" s="30">
        <v>42872</v>
      </c>
      <c r="AA511" s="208">
        <v>51.199999999999903</v>
      </c>
      <c r="AB511" s="29" t="s">
        <v>138</v>
      </c>
    </row>
    <row r="512" spans="1:28" x14ac:dyDescent="0.35">
      <c r="A512" s="29" t="s">
        <v>389</v>
      </c>
      <c r="B512" s="29" t="s">
        <v>390</v>
      </c>
      <c r="P512" s="30">
        <v>42873</v>
      </c>
      <c r="AA512" s="208">
        <v>51.299999999999898</v>
      </c>
      <c r="AB512" s="29" t="s">
        <v>138</v>
      </c>
    </row>
    <row r="513" spans="1:28" ht="29" x14ac:dyDescent="0.35">
      <c r="A513" s="29" t="s">
        <v>390</v>
      </c>
      <c r="B513" s="29" t="s">
        <v>391</v>
      </c>
      <c r="P513" s="30">
        <v>42874</v>
      </c>
      <c r="AA513" s="208">
        <v>51.399999999999899</v>
      </c>
      <c r="AB513" s="29" t="s">
        <v>138</v>
      </c>
    </row>
    <row r="514" spans="1:28" x14ac:dyDescent="0.35">
      <c r="A514" s="29" t="s">
        <v>392</v>
      </c>
      <c r="B514" s="29" t="s">
        <v>393</v>
      </c>
      <c r="P514" s="30">
        <v>42875</v>
      </c>
      <c r="AA514" s="208">
        <v>51.499999999999901</v>
      </c>
      <c r="AB514" s="29" t="s">
        <v>138</v>
      </c>
    </row>
    <row r="515" spans="1:28" x14ac:dyDescent="0.35">
      <c r="A515" s="29" t="s">
        <v>393</v>
      </c>
      <c r="P515" s="30">
        <v>42876</v>
      </c>
      <c r="AA515" s="208">
        <v>51.599999999999902</v>
      </c>
      <c r="AB515" s="29" t="s">
        <v>138</v>
      </c>
    </row>
    <row r="516" spans="1:28" x14ac:dyDescent="0.35">
      <c r="A516" s="29" t="s">
        <v>394</v>
      </c>
      <c r="P516" s="30">
        <v>42877</v>
      </c>
      <c r="AA516" s="208">
        <v>51.699999999999903</v>
      </c>
      <c r="AB516" s="29" t="s">
        <v>138</v>
      </c>
    </row>
    <row r="517" spans="1:28" ht="29" x14ac:dyDescent="0.35">
      <c r="A517" s="29" t="s">
        <v>395</v>
      </c>
      <c r="P517" s="30">
        <v>42878</v>
      </c>
      <c r="AA517" s="208">
        <v>51.799999999999898</v>
      </c>
      <c r="AB517" s="29" t="s">
        <v>138</v>
      </c>
    </row>
    <row r="518" spans="1:28" x14ac:dyDescent="0.35">
      <c r="P518" s="30">
        <v>42879</v>
      </c>
      <c r="AA518" s="208">
        <v>51.8999999999998</v>
      </c>
      <c r="AB518" s="29" t="s">
        <v>138</v>
      </c>
    </row>
    <row r="519" spans="1:28" x14ac:dyDescent="0.35">
      <c r="P519" s="30">
        <v>42880</v>
      </c>
      <c r="AA519" s="208">
        <v>51.999999999999901</v>
      </c>
      <c r="AB519" s="29" t="s">
        <v>138</v>
      </c>
    </row>
    <row r="520" spans="1:28" x14ac:dyDescent="0.35">
      <c r="P520" s="30">
        <v>42881</v>
      </c>
      <c r="AA520" s="208">
        <v>52.099999999999902</v>
      </c>
      <c r="AB520" s="29" t="s">
        <v>138</v>
      </c>
    </row>
    <row r="521" spans="1:28" x14ac:dyDescent="0.35">
      <c r="P521" s="30">
        <v>42882</v>
      </c>
      <c r="AA521" s="208">
        <v>52.199999999999903</v>
      </c>
      <c r="AB521" s="29" t="s">
        <v>138</v>
      </c>
    </row>
    <row r="522" spans="1:28" x14ac:dyDescent="0.35">
      <c r="P522" s="30">
        <v>42883</v>
      </c>
      <c r="AA522" s="208">
        <v>52.299999999999898</v>
      </c>
      <c r="AB522" s="29" t="s">
        <v>138</v>
      </c>
    </row>
    <row r="523" spans="1:28" x14ac:dyDescent="0.35">
      <c r="P523" s="30">
        <v>42884</v>
      </c>
      <c r="AA523" s="208">
        <v>52.3999999999998</v>
      </c>
      <c r="AB523" s="29" t="s">
        <v>138</v>
      </c>
    </row>
    <row r="524" spans="1:28" x14ac:dyDescent="0.35">
      <c r="P524" s="30">
        <v>42885</v>
      </c>
      <c r="AA524" s="208">
        <v>52.499999999999901</v>
      </c>
      <c r="AB524" s="29" t="s">
        <v>138</v>
      </c>
    </row>
    <row r="525" spans="1:28" x14ac:dyDescent="0.35">
      <c r="A525" s="29" t="s">
        <v>396</v>
      </c>
      <c r="B525" s="29" t="s">
        <v>397</v>
      </c>
      <c r="C525" s="29" t="s">
        <v>398</v>
      </c>
      <c r="D525" s="29" t="s">
        <v>399</v>
      </c>
      <c r="E525" s="29" t="s">
        <v>400</v>
      </c>
      <c r="P525" s="30">
        <v>42886</v>
      </c>
      <c r="AA525" s="208">
        <v>52.599999999999902</v>
      </c>
      <c r="AB525" s="29" t="s">
        <v>138</v>
      </c>
    </row>
    <row r="526" spans="1:28" x14ac:dyDescent="0.35">
      <c r="A526" s="29" t="s">
        <v>401</v>
      </c>
      <c r="B526" s="208">
        <f>'F1. INF. GENERAL'!O43</f>
        <v>0</v>
      </c>
      <c r="C526" s="29">
        <f>'F1. INF. GENERAL'!L44</f>
        <v>180</v>
      </c>
      <c r="D526" s="210">
        <f>+C526/C528</f>
        <v>0.5</v>
      </c>
      <c r="E526" s="208">
        <f>'F1. INF. GENERAL'!F58</f>
        <v>0</v>
      </c>
      <c r="P526" s="30">
        <v>42887</v>
      </c>
      <c r="AA526" s="208">
        <v>52.699999999999797</v>
      </c>
      <c r="AB526" s="29" t="s">
        <v>138</v>
      </c>
    </row>
    <row r="527" spans="1:28" x14ac:dyDescent="0.35">
      <c r="A527" s="29" t="s">
        <v>402</v>
      </c>
      <c r="B527" s="208">
        <f>'F1. INF. GENERAL'!S43</f>
        <v>0</v>
      </c>
      <c r="C527" s="29">
        <f>'F1. INF. GENERAL'!P44</f>
        <v>180</v>
      </c>
      <c r="D527" s="210" t="e">
        <f>+C527/C529</f>
        <v>#DIV/0!</v>
      </c>
      <c r="E527" s="208">
        <f>'F1. INF. GENERAL'!H58</f>
        <v>0</v>
      </c>
      <c r="P527" s="30">
        <v>42888</v>
      </c>
      <c r="AA527" s="208">
        <v>52.799999999999798</v>
      </c>
      <c r="AB527" s="29" t="s">
        <v>138</v>
      </c>
    </row>
    <row r="528" spans="1:28" x14ac:dyDescent="0.35">
      <c r="B528" s="208"/>
      <c r="C528" s="29">
        <f>SUM(C526:C527)</f>
        <v>360</v>
      </c>
      <c r="D528" s="61">
        <v>1</v>
      </c>
      <c r="E528" s="208"/>
      <c r="P528" s="30"/>
    </row>
    <row r="529" spans="1:28" x14ac:dyDescent="0.35">
      <c r="B529" s="208"/>
      <c r="E529" s="208"/>
      <c r="P529" s="30"/>
    </row>
    <row r="530" spans="1:28" x14ac:dyDescent="0.35">
      <c r="B530" s="208"/>
      <c r="E530" s="208"/>
      <c r="P530" s="30"/>
    </row>
    <row r="531" spans="1:28" x14ac:dyDescent="0.35">
      <c r="P531" s="30">
        <v>42889</v>
      </c>
      <c r="AA531" s="208">
        <v>52.8999999999998</v>
      </c>
      <c r="AB531" s="29" t="s">
        <v>138</v>
      </c>
    </row>
    <row r="532" spans="1:28" x14ac:dyDescent="0.35">
      <c r="A532" s="29" t="s">
        <v>403</v>
      </c>
      <c r="B532" s="29" t="s">
        <v>397</v>
      </c>
      <c r="C532" s="29" t="s">
        <v>398</v>
      </c>
      <c r="E532" s="29" t="s">
        <v>400</v>
      </c>
      <c r="P532" s="30">
        <v>42890</v>
      </c>
      <c r="AA532" s="208">
        <v>52.999999999999901</v>
      </c>
      <c r="AB532" s="29" t="s">
        <v>138</v>
      </c>
    </row>
    <row r="533" spans="1:28" x14ac:dyDescent="0.35">
      <c r="A533" s="29" t="s">
        <v>401</v>
      </c>
      <c r="B533" s="209">
        <f>'F8. EVA. EVENTUAL (Semestre 1)'!K48</f>
        <v>0</v>
      </c>
      <c r="C533" s="29" t="str">
        <f>'F8. EVA. EVENTUAL (Semestre 1)'!L46</f>
        <v>No Aplica</v>
      </c>
      <c r="D533" s="210" t="e">
        <f>+C533/C535</f>
        <v>#VALUE!</v>
      </c>
      <c r="E533" s="208">
        <f>'F8. EVA. EVENTUAL (Semestre 1)'!M62</f>
        <v>0</v>
      </c>
      <c r="P533" s="30">
        <v>42891</v>
      </c>
      <c r="AA533" s="208">
        <v>53.099999999999902</v>
      </c>
      <c r="AB533" s="29" t="s">
        <v>138</v>
      </c>
    </row>
    <row r="534" spans="1:28" x14ac:dyDescent="0.35">
      <c r="A534" s="29" t="s">
        <v>402</v>
      </c>
      <c r="B534" s="209">
        <f>'F8. EVA. EVENTUAL (Semestre 2)'!K47</f>
        <v>0</v>
      </c>
      <c r="C534" s="29" t="str">
        <f>'F8. EVA. EVENTUAL (Semestre 2)'!L45</f>
        <v>No Aplica</v>
      </c>
      <c r="D534" s="210" t="e">
        <f>+C534/C535</f>
        <v>#VALUE!</v>
      </c>
      <c r="E534" s="208">
        <f>'F8. EVA. EVENTUAL (Semestre 2)'!M61</f>
        <v>0</v>
      </c>
      <c r="P534" s="30">
        <v>42892</v>
      </c>
      <c r="AA534" s="208">
        <v>53.199999999999797</v>
      </c>
      <c r="AB534" s="29" t="s">
        <v>138</v>
      </c>
    </row>
    <row r="535" spans="1:28" x14ac:dyDescent="0.35">
      <c r="C535" s="29">
        <f>SUM(C533:C534)</f>
        <v>0</v>
      </c>
      <c r="D535" s="61">
        <v>1</v>
      </c>
      <c r="P535" s="30">
        <v>42893</v>
      </c>
      <c r="AA535" s="208">
        <v>53.299999999999798</v>
      </c>
      <c r="AB535" s="29" t="s">
        <v>138</v>
      </c>
    </row>
    <row r="536" spans="1:28" x14ac:dyDescent="0.35">
      <c r="P536" s="30">
        <v>42894</v>
      </c>
      <c r="AA536" s="208">
        <v>53.3999999999998</v>
      </c>
      <c r="AB536" s="29" t="s">
        <v>138</v>
      </c>
    </row>
    <row r="537" spans="1:28" x14ac:dyDescent="0.35">
      <c r="P537" s="30">
        <v>42895</v>
      </c>
      <c r="AA537" s="208">
        <v>53.499999999999801</v>
      </c>
      <c r="AB537" s="29" t="s">
        <v>138</v>
      </c>
    </row>
    <row r="538" spans="1:28" x14ac:dyDescent="0.35">
      <c r="C538" s="29" t="s">
        <v>398</v>
      </c>
      <c r="P538" s="30">
        <v>42896</v>
      </c>
      <c r="AA538" s="208">
        <v>53.599999999999802</v>
      </c>
      <c r="AB538" s="29" t="s">
        <v>138</v>
      </c>
    </row>
    <row r="539" spans="1:28" x14ac:dyDescent="0.35">
      <c r="B539" s="29" t="s">
        <v>404</v>
      </c>
      <c r="C539" s="29">
        <f>IF(C533="No Aplica",C526,C533)</f>
        <v>180</v>
      </c>
      <c r="D539" s="211">
        <f>+C539/$C$541</f>
        <v>0.5</v>
      </c>
      <c r="P539" s="30">
        <v>42897</v>
      </c>
      <c r="AA539" s="208">
        <v>53.699999999999797</v>
      </c>
      <c r="AB539" s="29" t="s">
        <v>138</v>
      </c>
    </row>
    <row r="540" spans="1:28" x14ac:dyDescent="0.35">
      <c r="B540" s="29" t="s">
        <v>405</v>
      </c>
      <c r="C540" s="29">
        <f>IF(C534="No Aplica",C527,C534)</f>
        <v>180</v>
      </c>
      <c r="D540" s="211">
        <f>+C540/$C$541</f>
        <v>0.5</v>
      </c>
      <c r="P540" s="30">
        <v>42898</v>
      </c>
      <c r="AA540" s="208">
        <v>53.799999999999798</v>
      </c>
      <c r="AB540" s="29" t="s">
        <v>138</v>
      </c>
    </row>
    <row r="541" spans="1:28" x14ac:dyDescent="0.35">
      <c r="B541" s="29" t="s">
        <v>406</v>
      </c>
      <c r="C541" s="29">
        <f>SUM(C539:C540)</f>
        <v>360</v>
      </c>
      <c r="P541" s="30">
        <v>42899</v>
      </c>
      <c r="AA541" s="208">
        <v>53.8999999999998</v>
      </c>
      <c r="AB541" s="29" t="s">
        <v>138</v>
      </c>
    </row>
    <row r="542" spans="1:28" x14ac:dyDescent="0.35">
      <c r="P542" s="30">
        <v>42900</v>
      </c>
      <c r="AA542" s="208">
        <v>53.999999999999801</v>
      </c>
      <c r="AB542" s="29" t="s">
        <v>138</v>
      </c>
    </row>
    <row r="543" spans="1:28" x14ac:dyDescent="0.35">
      <c r="P543" s="30">
        <v>42901</v>
      </c>
      <c r="AA543" s="208">
        <v>54.099999999999802</v>
      </c>
      <c r="AB543" s="29" t="s">
        <v>138</v>
      </c>
    </row>
    <row r="544" spans="1:28" x14ac:dyDescent="0.35">
      <c r="P544" s="30">
        <v>42902</v>
      </c>
      <c r="AA544" s="208">
        <v>54.199999999999797</v>
      </c>
      <c r="AB544" s="29" t="s">
        <v>138</v>
      </c>
    </row>
    <row r="545" spans="16:28" x14ac:dyDescent="0.35">
      <c r="P545" s="30">
        <v>42903</v>
      </c>
      <c r="AA545" s="208">
        <v>54.299999999999798</v>
      </c>
      <c r="AB545" s="29" t="s">
        <v>138</v>
      </c>
    </row>
    <row r="546" spans="16:28" x14ac:dyDescent="0.35">
      <c r="P546" s="30">
        <v>42904</v>
      </c>
      <c r="AA546" s="208">
        <v>54.3999999999998</v>
      </c>
      <c r="AB546" s="29" t="s">
        <v>138</v>
      </c>
    </row>
    <row r="547" spans="16:28" x14ac:dyDescent="0.35">
      <c r="P547" s="30">
        <v>42905</v>
      </c>
      <c r="AA547" s="208">
        <v>54.499999999999801</v>
      </c>
      <c r="AB547" s="29" t="s">
        <v>138</v>
      </c>
    </row>
    <row r="548" spans="16:28" x14ac:dyDescent="0.35">
      <c r="P548" s="30">
        <v>42906</v>
      </c>
      <c r="AA548" s="208">
        <v>54.599999999999802</v>
      </c>
      <c r="AB548" s="29" t="s">
        <v>138</v>
      </c>
    </row>
    <row r="549" spans="16:28" x14ac:dyDescent="0.35">
      <c r="P549" s="30">
        <v>42907</v>
      </c>
      <c r="AA549" s="208">
        <v>54.699999999999797</v>
      </c>
      <c r="AB549" s="29" t="s">
        <v>138</v>
      </c>
    </row>
    <row r="550" spans="16:28" x14ac:dyDescent="0.35">
      <c r="P550" s="30">
        <v>42908</v>
      </c>
      <c r="AA550" s="208">
        <v>54.799999999999798</v>
      </c>
      <c r="AB550" s="29" t="s">
        <v>138</v>
      </c>
    </row>
    <row r="551" spans="16:28" x14ac:dyDescent="0.35">
      <c r="P551" s="30">
        <v>42909</v>
      </c>
      <c r="AA551" s="208">
        <v>54.8999999999998</v>
      </c>
      <c r="AB551" s="29" t="s">
        <v>138</v>
      </c>
    </row>
    <row r="552" spans="16:28" x14ac:dyDescent="0.35">
      <c r="P552" s="30">
        <v>42910</v>
      </c>
      <c r="AA552" s="208">
        <v>54.999999999999801</v>
      </c>
      <c r="AB552" s="29" t="s">
        <v>138</v>
      </c>
    </row>
    <row r="553" spans="16:28" x14ac:dyDescent="0.35">
      <c r="P553" s="30">
        <v>42911</v>
      </c>
      <c r="AA553" s="208">
        <v>55.099999999999802</v>
      </c>
      <c r="AB553" s="29" t="s">
        <v>138</v>
      </c>
    </row>
    <row r="554" spans="16:28" x14ac:dyDescent="0.35">
      <c r="P554" s="30">
        <v>42912</v>
      </c>
      <c r="AA554" s="208">
        <v>55.199999999999797</v>
      </c>
      <c r="AB554" s="29" t="s">
        <v>138</v>
      </c>
    </row>
    <row r="555" spans="16:28" x14ac:dyDescent="0.35">
      <c r="P555" s="30">
        <v>42913</v>
      </c>
      <c r="AA555" s="208">
        <v>55.299999999999798</v>
      </c>
      <c r="AB555" s="29" t="s">
        <v>138</v>
      </c>
    </row>
    <row r="556" spans="16:28" x14ac:dyDescent="0.35">
      <c r="P556" s="30">
        <v>42914</v>
      </c>
      <c r="AA556" s="208">
        <v>55.3999999999998</v>
      </c>
      <c r="AB556" s="29" t="s">
        <v>138</v>
      </c>
    </row>
    <row r="557" spans="16:28" x14ac:dyDescent="0.35">
      <c r="P557" s="30">
        <v>42915</v>
      </c>
      <c r="AA557" s="208">
        <v>55.499999999999801</v>
      </c>
      <c r="AB557" s="29" t="s">
        <v>138</v>
      </c>
    </row>
    <row r="558" spans="16:28" x14ac:dyDescent="0.35">
      <c r="P558" s="30">
        <v>42916</v>
      </c>
      <c r="AA558" s="208">
        <v>55.599999999999802</v>
      </c>
      <c r="AB558" s="29" t="s">
        <v>138</v>
      </c>
    </row>
    <row r="559" spans="16:28" x14ac:dyDescent="0.35">
      <c r="P559" s="30">
        <v>42917</v>
      </c>
      <c r="AA559" s="208">
        <v>55.699999999999797</v>
      </c>
      <c r="AB559" s="29" t="s">
        <v>138</v>
      </c>
    </row>
    <row r="560" spans="16:28" x14ac:dyDescent="0.35">
      <c r="P560" s="30">
        <v>42918</v>
      </c>
      <c r="AA560" s="208">
        <v>55.799999999999798</v>
      </c>
      <c r="AB560" s="29" t="s">
        <v>138</v>
      </c>
    </row>
    <row r="561" spans="16:28" x14ac:dyDescent="0.35">
      <c r="P561" s="30">
        <v>42919</v>
      </c>
      <c r="AA561" s="208">
        <v>55.8999999999998</v>
      </c>
      <c r="AB561" s="29" t="s">
        <v>138</v>
      </c>
    </row>
    <row r="562" spans="16:28" x14ac:dyDescent="0.35">
      <c r="P562" s="30">
        <v>42920</v>
      </c>
      <c r="AA562" s="208">
        <v>55.999999999999801</v>
      </c>
      <c r="AB562" s="29" t="s">
        <v>138</v>
      </c>
    </row>
    <row r="563" spans="16:28" x14ac:dyDescent="0.35">
      <c r="P563" s="30">
        <v>42921</v>
      </c>
      <c r="AA563" s="208">
        <v>56.099999999999802</v>
      </c>
      <c r="AB563" s="29" t="s">
        <v>138</v>
      </c>
    </row>
    <row r="564" spans="16:28" x14ac:dyDescent="0.35">
      <c r="P564" s="30">
        <v>42922</v>
      </c>
      <c r="AA564" s="208">
        <v>56.199999999999797</v>
      </c>
      <c r="AB564" s="29" t="s">
        <v>138</v>
      </c>
    </row>
    <row r="565" spans="16:28" x14ac:dyDescent="0.35">
      <c r="P565" s="30">
        <v>42923</v>
      </c>
      <c r="AA565" s="208">
        <v>56.299999999999798</v>
      </c>
      <c r="AB565" s="29" t="s">
        <v>138</v>
      </c>
    </row>
    <row r="566" spans="16:28" x14ac:dyDescent="0.35">
      <c r="P566" s="30">
        <v>42924</v>
      </c>
      <c r="AA566" s="208">
        <v>56.3999999999998</v>
      </c>
      <c r="AB566" s="29" t="s">
        <v>138</v>
      </c>
    </row>
    <row r="567" spans="16:28" x14ac:dyDescent="0.35">
      <c r="P567" s="30">
        <v>42925</v>
      </c>
      <c r="AA567" s="208">
        <v>56.499999999999801</v>
      </c>
      <c r="AB567" s="29" t="s">
        <v>138</v>
      </c>
    </row>
    <row r="568" spans="16:28" x14ac:dyDescent="0.35">
      <c r="P568" s="30">
        <v>42926</v>
      </c>
      <c r="AA568" s="208">
        <v>56.599999999999802</v>
      </c>
      <c r="AB568" s="29" t="s">
        <v>138</v>
      </c>
    </row>
    <row r="569" spans="16:28" x14ac:dyDescent="0.35">
      <c r="P569" s="30">
        <v>42927</v>
      </c>
      <c r="AA569" s="208">
        <v>56.699999999999797</v>
      </c>
      <c r="AB569" s="29" t="s">
        <v>138</v>
      </c>
    </row>
    <row r="570" spans="16:28" x14ac:dyDescent="0.35">
      <c r="P570" s="30">
        <v>42928</v>
      </c>
      <c r="AA570" s="208">
        <v>56.799999999999798</v>
      </c>
      <c r="AB570" s="29" t="s">
        <v>138</v>
      </c>
    </row>
    <row r="571" spans="16:28" x14ac:dyDescent="0.35">
      <c r="P571" s="30">
        <v>42929</v>
      </c>
      <c r="AA571" s="208">
        <v>56.8999999999998</v>
      </c>
      <c r="AB571" s="29" t="s">
        <v>138</v>
      </c>
    </row>
    <row r="572" spans="16:28" x14ac:dyDescent="0.35">
      <c r="P572" s="30">
        <v>42930</v>
      </c>
      <c r="AA572" s="208">
        <v>56.999999999999801</v>
      </c>
      <c r="AB572" s="29" t="s">
        <v>138</v>
      </c>
    </row>
    <row r="573" spans="16:28" x14ac:dyDescent="0.35">
      <c r="P573" s="30">
        <v>42931</v>
      </c>
      <c r="AA573" s="208">
        <v>57.099999999999802</v>
      </c>
      <c r="AB573" s="29" t="s">
        <v>138</v>
      </c>
    </row>
    <row r="574" spans="16:28" x14ac:dyDescent="0.35">
      <c r="P574" s="30">
        <v>42932</v>
      </c>
      <c r="AA574" s="208">
        <v>57.199999999999797</v>
      </c>
      <c r="AB574" s="29" t="s">
        <v>138</v>
      </c>
    </row>
    <row r="575" spans="16:28" x14ac:dyDescent="0.35">
      <c r="P575" s="30">
        <v>42933</v>
      </c>
      <c r="AA575" s="208">
        <v>57.299999999999798</v>
      </c>
      <c r="AB575" s="29" t="s">
        <v>138</v>
      </c>
    </row>
    <row r="576" spans="16:28" x14ac:dyDescent="0.35">
      <c r="P576" s="30">
        <v>42934</v>
      </c>
      <c r="AA576" s="208">
        <v>57.3999999999998</v>
      </c>
      <c r="AB576" s="29" t="s">
        <v>138</v>
      </c>
    </row>
    <row r="577" spans="16:28" x14ac:dyDescent="0.35">
      <c r="P577" s="30">
        <v>42935</v>
      </c>
      <c r="AA577" s="208">
        <v>57.499999999999801</v>
      </c>
      <c r="AB577" s="29" t="s">
        <v>138</v>
      </c>
    </row>
    <row r="578" spans="16:28" x14ac:dyDescent="0.35">
      <c r="P578" s="30">
        <v>42936</v>
      </c>
      <c r="AA578" s="208">
        <v>57.599999999999802</v>
      </c>
      <c r="AB578" s="29" t="s">
        <v>138</v>
      </c>
    </row>
    <row r="579" spans="16:28" x14ac:dyDescent="0.35">
      <c r="P579" s="30">
        <v>42937</v>
      </c>
      <c r="AA579" s="208">
        <v>57.699999999999797</v>
      </c>
      <c r="AB579" s="29" t="s">
        <v>138</v>
      </c>
    </row>
    <row r="580" spans="16:28" x14ac:dyDescent="0.35">
      <c r="P580" s="30">
        <v>42938</v>
      </c>
      <c r="AA580" s="208">
        <v>57.799999999999798</v>
      </c>
      <c r="AB580" s="29" t="s">
        <v>138</v>
      </c>
    </row>
    <row r="581" spans="16:28" x14ac:dyDescent="0.35">
      <c r="P581" s="30">
        <v>42939</v>
      </c>
      <c r="AA581" s="208">
        <v>57.8999999999998</v>
      </c>
      <c r="AB581" s="29" t="s">
        <v>138</v>
      </c>
    </row>
    <row r="582" spans="16:28" x14ac:dyDescent="0.35">
      <c r="P582" s="30">
        <v>42940</v>
      </c>
      <c r="AA582" s="208">
        <v>57.999999999999801</v>
      </c>
      <c r="AB582" s="29" t="s">
        <v>138</v>
      </c>
    </row>
    <row r="583" spans="16:28" x14ac:dyDescent="0.35">
      <c r="P583" s="30">
        <v>42941</v>
      </c>
      <c r="AA583" s="208">
        <v>58.099999999999802</v>
      </c>
      <c r="AB583" s="29" t="s">
        <v>138</v>
      </c>
    </row>
    <row r="584" spans="16:28" x14ac:dyDescent="0.35">
      <c r="P584" s="30">
        <v>42942</v>
      </c>
      <c r="AA584" s="208">
        <v>58.199999999999797</v>
      </c>
      <c r="AB584" s="29" t="s">
        <v>138</v>
      </c>
    </row>
    <row r="585" spans="16:28" x14ac:dyDescent="0.35">
      <c r="P585" s="30">
        <v>42943</v>
      </c>
      <c r="AA585" s="208">
        <v>58.299999999999798</v>
      </c>
      <c r="AB585" s="29" t="s">
        <v>138</v>
      </c>
    </row>
    <row r="586" spans="16:28" x14ac:dyDescent="0.35">
      <c r="P586" s="30">
        <v>42944</v>
      </c>
      <c r="AA586" s="208">
        <v>58.3999999999998</v>
      </c>
      <c r="AB586" s="29" t="s">
        <v>138</v>
      </c>
    </row>
    <row r="587" spans="16:28" x14ac:dyDescent="0.35">
      <c r="P587" s="30">
        <v>42945</v>
      </c>
      <c r="AA587" s="208">
        <v>58.499999999999801</v>
      </c>
      <c r="AB587" s="29" t="s">
        <v>138</v>
      </c>
    </row>
    <row r="588" spans="16:28" x14ac:dyDescent="0.35">
      <c r="P588" s="30">
        <v>42946</v>
      </c>
      <c r="AA588" s="208">
        <v>58.599999999999802</v>
      </c>
      <c r="AB588" s="29" t="s">
        <v>138</v>
      </c>
    </row>
    <row r="589" spans="16:28" x14ac:dyDescent="0.35">
      <c r="P589" s="30">
        <v>42947</v>
      </c>
      <c r="AA589" s="208">
        <v>58.699999999999797</v>
      </c>
      <c r="AB589" s="29" t="s">
        <v>138</v>
      </c>
    </row>
    <row r="590" spans="16:28" x14ac:dyDescent="0.35">
      <c r="P590" s="30">
        <v>42948</v>
      </c>
      <c r="AA590" s="208">
        <v>58.799999999999798</v>
      </c>
      <c r="AB590" s="29" t="s">
        <v>138</v>
      </c>
    </row>
    <row r="591" spans="16:28" x14ac:dyDescent="0.35">
      <c r="P591" s="30">
        <v>42949</v>
      </c>
      <c r="AA591" s="208">
        <v>58.8999999999998</v>
      </c>
      <c r="AB591" s="29" t="s">
        <v>138</v>
      </c>
    </row>
    <row r="592" spans="16:28" x14ac:dyDescent="0.35">
      <c r="P592" s="30">
        <v>42950</v>
      </c>
      <c r="AA592" s="208">
        <v>58.999999999999801</v>
      </c>
      <c r="AB592" s="29" t="s">
        <v>138</v>
      </c>
    </row>
    <row r="593" spans="1:28" x14ac:dyDescent="0.35">
      <c r="P593" s="30">
        <v>42951</v>
      </c>
      <c r="AA593" s="208">
        <v>59.099999999999802</v>
      </c>
      <c r="AB593" s="29" t="s">
        <v>138</v>
      </c>
    </row>
    <row r="594" spans="1:28" x14ac:dyDescent="0.35">
      <c r="P594" s="30">
        <v>42952</v>
      </c>
      <c r="AA594" s="208">
        <v>59.199999999999797</v>
      </c>
      <c r="AB594" s="29" t="s">
        <v>138</v>
      </c>
    </row>
    <row r="595" spans="1:28" x14ac:dyDescent="0.35">
      <c r="P595" s="30">
        <v>42953</v>
      </c>
      <c r="AA595" s="208">
        <v>59.299999999999798</v>
      </c>
      <c r="AB595" s="29" t="s">
        <v>138</v>
      </c>
    </row>
    <row r="596" spans="1:28" x14ac:dyDescent="0.35">
      <c r="P596" s="30">
        <v>42954</v>
      </c>
      <c r="AA596" s="208">
        <v>59.3999999999998</v>
      </c>
      <c r="AB596" s="29" t="s">
        <v>138</v>
      </c>
    </row>
    <row r="597" spans="1:28" x14ac:dyDescent="0.35">
      <c r="P597" s="30">
        <v>42955</v>
      </c>
      <c r="AA597" s="208">
        <v>59.499999999999801</v>
      </c>
      <c r="AB597" s="29" t="s">
        <v>138</v>
      </c>
    </row>
    <row r="598" spans="1:28" x14ac:dyDescent="0.35">
      <c r="P598" s="30">
        <v>42956</v>
      </c>
      <c r="AA598" s="208">
        <v>59.599999999999802</v>
      </c>
      <c r="AB598" s="29" t="s">
        <v>138</v>
      </c>
    </row>
    <row r="599" spans="1:28" x14ac:dyDescent="0.35">
      <c r="P599" s="30">
        <v>42957</v>
      </c>
      <c r="AA599" s="208">
        <v>59.699999999999797</v>
      </c>
      <c r="AB599" s="29" t="s">
        <v>138</v>
      </c>
    </row>
    <row r="600" spans="1:28" x14ac:dyDescent="0.35">
      <c r="A600" s="43" t="s">
        <v>269</v>
      </c>
      <c r="B600" s="43" t="s">
        <v>270</v>
      </c>
      <c r="C600" s="43" t="s">
        <v>271</v>
      </c>
      <c r="D600" s="43" t="s">
        <v>272</v>
      </c>
      <c r="E600" s="43" t="s">
        <v>273</v>
      </c>
      <c r="P600" s="30">
        <v>42958</v>
      </c>
      <c r="AA600" s="208">
        <v>59.799999999999798</v>
      </c>
      <c r="AB600" s="29" t="s">
        <v>138</v>
      </c>
    </row>
    <row r="601" spans="1:28" ht="87.5" x14ac:dyDescent="0.35">
      <c r="A601" s="45" t="s">
        <v>140</v>
      </c>
      <c r="B601" s="45" t="s">
        <v>274</v>
      </c>
      <c r="C601" s="45" t="str">
        <f>A601&amp;B601</f>
        <v xml:space="preserve">ASESOROrientación a resultados </v>
      </c>
      <c r="D601" s="45" t="s">
        <v>275</v>
      </c>
      <c r="E601" s="45" t="s">
        <v>276</v>
      </c>
      <c r="P601" s="30">
        <v>42959</v>
      </c>
      <c r="AA601" s="208">
        <v>59.8999999999998</v>
      </c>
      <c r="AB601" s="29" t="s">
        <v>138</v>
      </c>
    </row>
    <row r="602" spans="1:28" ht="112.5" x14ac:dyDescent="0.35">
      <c r="A602" s="45" t="s">
        <v>140</v>
      </c>
      <c r="B602" s="45" t="s">
        <v>278</v>
      </c>
      <c r="C602" s="45" t="str">
        <f t="shared" ref="C602:C630" si="1">A602&amp;B602</f>
        <v>ASESOROrientación al usuario y al ciudadano</v>
      </c>
      <c r="D602" s="45" t="s">
        <v>279</v>
      </c>
      <c r="E602" s="45" t="s">
        <v>280</v>
      </c>
      <c r="P602" s="30">
        <v>42960</v>
      </c>
      <c r="AA602" s="208">
        <v>59.999999999999801</v>
      </c>
      <c r="AB602" s="29" t="s">
        <v>138</v>
      </c>
    </row>
    <row r="603" spans="1:28" ht="62.5" x14ac:dyDescent="0.35">
      <c r="A603" s="45" t="s">
        <v>140</v>
      </c>
      <c r="B603" s="45" t="s">
        <v>281</v>
      </c>
      <c r="C603" s="45" t="str">
        <f t="shared" si="1"/>
        <v>ASESORCompromiso con la Organización</v>
      </c>
      <c r="D603" s="45" t="s">
        <v>282</v>
      </c>
      <c r="E603" s="45" t="s">
        <v>283</v>
      </c>
      <c r="P603" s="30">
        <v>42961</v>
      </c>
      <c r="AA603" s="208">
        <v>60.099999999999802</v>
      </c>
      <c r="AB603" s="29" t="s">
        <v>138</v>
      </c>
    </row>
    <row r="604" spans="1:28" ht="100" x14ac:dyDescent="0.35">
      <c r="A604" s="45" t="s">
        <v>140</v>
      </c>
      <c r="B604" s="45" t="s">
        <v>286</v>
      </c>
      <c r="C604" s="45" t="str">
        <f t="shared" si="1"/>
        <v>ASESORExperticia profesional</v>
      </c>
      <c r="D604" s="45" t="s">
        <v>287</v>
      </c>
      <c r="E604" s="45" t="s">
        <v>288</v>
      </c>
      <c r="P604" s="30">
        <v>42962</v>
      </c>
      <c r="AA604" s="208">
        <v>60.199999999999797</v>
      </c>
      <c r="AB604" s="29" t="s">
        <v>138</v>
      </c>
    </row>
    <row r="605" spans="1:28" ht="62.5" x14ac:dyDescent="0.35">
      <c r="A605" s="45" t="s">
        <v>140</v>
      </c>
      <c r="B605" s="45" t="s">
        <v>290</v>
      </c>
      <c r="C605" s="45" t="str">
        <f t="shared" si="1"/>
        <v>ASESORConocimiento del entorno</v>
      </c>
      <c r="D605" s="45" t="s">
        <v>291</v>
      </c>
      <c r="E605" s="45" t="s">
        <v>292</v>
      </c>
      <c r="P605" s="30">
        <v>42963</v>
      </c>
      <c r="AA605" s="208">
        <v>60.299999999999798</v>
      </c>
      <c r="AB605" s="29" t="s">
        <v>138</v>
      </c>
    </row>
    <row r="606" spans="1:28" ht="37.5" x14ac:dyDescent="0.35">
      <c r="A606" s="45" t="s">
        <v>140</v>
      </c>
      <c r="B606" s="45" t="s">
        <v>293</v>
      </c>
      <c r="C606" s="45" t="str">
        <f t="shared" si="1"/>
        <v>ASESORConstrucción de relaciones</v>
      </c>
      <c r="D606" s="45" t="s">
        <v>294</v>
      </c>
      <c r="E606" s="45" t="s">
        <v>295</v>
      </c>
      <c r="P606" s="30">
        <v>42964</v>
      </c>
      <c r="AA606" s="208">
        <v>60.3999999999998</v>
      </c>
      <c r="AB606" s="29" t="s">
        <v>138</v>
      </c>
    </row>
    <row r="607" spans="1:28" ht="62.5" x14ac:dyDescent="0.35">
      <c r="A607" s="45" t="s">
        <v>140</v>
      </c>
      <c r="B607" s="45" t="s">
        <v>296</v>
      </c>
      <c r="C607" s="45" t="str">
        <f t="shared" si="1"/>
        <v>ASESORIniciativa</v>
      </c>
      <c r="D607" s="45" t="s">
        <v>297</v>
      </c>
      <c r="E607" s="45" t="s">
        <v>298</v>
      </c>
      <c r="P607" s="30">
        <v>42965</v>
      </c>
      <c r="AA607" s="208">
        <v>60.499999999999801</v>
      </c>
      <c r="AB607" s="29" t="s">
        <v>138</v>
      </c>
    </row>
    <row r="608" spans="1:28" ht="87.5" x14ac:dyDescent="0.35">
      <c r="A608" s="45" t="s">
        <v>144</v>
      </c>
      <c r="B608" s="45" t="s">
        <v>274</v>
      </c>
      <c r="C608" s="45" t="str">
        <f t="shared" si="1"/>
        <v xml:space="preserve">PROFESIONALOrientación a resultados </v>
      </c>
      <c r="D608" s="45" t="s">
        <v>275</v>
      </c>
      <c r="E608" s="45" t="s">
        <v>276</v>
      </c>
      <c r="P608" s="30">
        <v>42966</v>
      </c>
      <c r="AA608" s="208">
        <v>60.599999999999802</v>
      </c>
      <c r="AB608" s="29" t="s">
        <v>138</v>
      </c>
    </row>
    <row r="609" spans="1:28" ht="112.5" x14ac:dyDescent="0.35">
      <c r="A609" s="45" t="s">
        <v>144</v>
      </c>
      <c r="B609" s="45" t="s">
        <v>278</v>
      </c>
      <c r="C609" s="45" t="str">
        <f t="shared" si="1"/>
        <v>PROFESIONALOrientación al usuario y al ciudadano</v>
      </c>
      <c r="D609" s="45" t="s">
        <v>279</v>
      </c>
      <c r="E609" s="45" t="s">
        <v>280</v>
      </c>
      <c r="P609" s="30">
        <v>42967</v>
      </c>
      <c r="AA609" s="208">
        <v>60.699999999999797</v>
      </c>
      <c r="AB609" s="29" t="s">
        <v>138</v>
      </c>
    </row>
    <row r="610" spans="1:28" ht="62.5" x14ac:dyDescent="0.35">
      <c r="A610" s="45" t="s">
        <v>144</v>
      </c>
      <c r="B610" s="45" t="s">
        <v>281</v>
      </c>
      <c r="C610" s="45" t="str">
        <f t="shared" si="1"/>
        <v>PROFESIONALCompromiso con la Organización</v>
      </c>
      <c r="D610" s="45" t="s">
        <v>282</v>
      </c>
      <c r="E610" s="45" t="s">
        <v>283</v>
      </c>
      <c r="P610" s="30">
        <v>42968</v>
      </c>
      <c r="AA610" s="208">
        <v>60.799999999999798</v>
      </c>
      <c r="AB610" s="29" t="s">
        <v>138</v>
      </c>
    </row>
    <row r="611" spans="1:28" ht="125" x14ac:dyDescent="0.35">
      <c r="A611" s="45" t="s">
        <v>144</v>
      </c>
      <c r="B611" s="45" t="s">
        <v>299</v>
      </c>
      <c r="C611" s="45" t="str">
        <f t="shared" si="1"/>
        <v>PROFESIONALAprendizaje Continuo</v>
      </c>
      <c r="D611" s="45" t="s">
        <v>300</v>
      </c>
      <c r="E611" s="45" t="s">
        <v>301</v>
      </c>
      <c r="P611" s="30">
        <v>42969</v>
      </c>
      <c r="AA611" s="208">
        <v>60.8999999999998</v>
      </c>
      <c r="AB611" s="29" t="s">
        <v>138</v>
      </c>
    </row>
    <row r="612" spans="1:28" ht="100" x14ac:dyDescent="0.35">
      <c r="A612" s="45" t="s">
        <v>144</v>
      </c>
      <c r="B612" s="45" t="s">
        <v>286</v>
      </c>
      <c r="C612" s="45" t="str">
        <f t="shared" si="1"/>
        <v>PROFESIONALExperticia profesional</v>
      </c>
      <c r="D612" s="45" t="s">
        <v>302</v>
      </c>
      <c r="E612" s="45" t="s">
        <v>303</v>
      </c>
      <c r="P612" s="30">
        <v>42970</v>
      </c>
      <c r="AA612" s="208">
        <v>60.999999999999801</v>
      </c>
      <c r="AB612" s="29" t="s">
        <v>138</v>
      </c>
    </row>
    <row r="613" spans="1:28" ht="145" x14ac:dyDescent="0.35">
      <c r="A613" s="45" t="s">
        <v>144</v>
      </c>
      <c r="B613" s="45" t="s">
        <v>305</v>
      </c>
      <c r="C613" s="45" t="str">
        <f t="shared" si="1"/>
        <v>PROFESIONALTrabajo en equipo y Colaboración</v>
      </c>
      <c r="D613" s="45" t="s">
        <v>306</v>
      </c>
      <c r="E613" s="29" t="s">
        <v>307</v>
      </c>
      <c r="P613" s="30">
        <v>42971</v>
      </c>
      <c r="AA613" s="208">
        <v>61.099999999999802</v>
      </c>
      <c r="AB613" s="29" t="s">
        <v>138</v>
      </c>
    </row>
    <row r="614" spans="1:28" ht="100" x14ac:dyDescent="0.35">
      <c r="A614" s="45" t="s">
        <v>144</v>
      </c>
      <c r="B614" s="45" t="s">
        <v>308</v>
      </c>
      <c r="C614" s="45" t="str">
        <f t="shared" si="1"/>
        <v>PROFESIONALCreatividad e Innovación</v>
      </c>
      <c r="D614" s="45" t="s">
        <v>309</v>
      </c>
      <c r="E614" s="45" t="s">
        <v>310</v>
      </c>
      <c r="P614" s="30">
        <v>42972</v>
      </c>
      <c r="AA614" s="208">
        <v>61.199999999999797</v>
      </c>
      <c r="AB614" s="29" t="s">
        <v>138</v>
      </c>
    </row>
    <row r="615" spans="1:28" ht="162.5" x14ac:dyDescent="0.35">
      <c r="A615" s="45" t="s">
        <v>144</v>
      </c>
      <c r="B615" s="45" t="s">
        <v>311</v>
      </c>
      <c r="C615" s="45" t="str">
        <f t="shared" si="1"/>
        <v>PROFESIONALLiderazgo de Grupos de Trabajo (personal a cargo)</v>
      </c>
      <c r="D615" s="45" t="s">
        <v>312</v>
      </c>
      <c r="E615" s="45" t="s">
        <v>313</v>
      </c>
      <c r="P615" s="30">
        <v>42973</v>
      </c>
      <c r="AA615" s="208">
        <v>61.299999999999798</v>
      </c>
      <c r="AB615" s="29" t="s">
        <v>138</v>
      </c>
    </row>
    <row r="616" spans="1:28" ht="125" x14ac:dyDescent="0.35">
      <c r="A616" s="45" t="s">
        <v>144</v>
      </c>
      <c r="B616" s="45" t="s">
        <v>315</v>
      </c>
      <c r="C616" s="45" t="str">
        <f t="shared" si="1"/>
        <v>PROFESIONALToma de decisiones (personal a cargo)</v>
      </c>
      <c r="D616" s="45" t="s">
        <v>316</v>
      </c>
      <c r="E616" s="45" t="s">
        <v>317</v>
      </c>
      <c r="P616" s="30">
        <v>42974</v>
      </c>
      <c r="AA616" s="208">
        <v>61.3999999999998</v>
      </c>
      <c r="AB616" s="29" t="s">
        <v>138</v>
      </c>
    </row>
    <row r="617" spans="1:28" ht="87.5" x14ac:dyDescent="0.35">
      <c r="A617" s="45" t="s">
        <v>147</v>
      </c>
      <c r="B617" s="45" t="s">
        <v>274</v>
      </c>
      <c r="C617" s="45" t="str">
        <f t="shared" si="1"/>
        <v xml:space="preserve">TECNICOOrientación a resultados </v>
      </c>
      <c r="D617" s="45" t="s">
        <v>275</v>
      </c>
      <c r="E617" s="45" t="s">
        <v>276</v>
      </c>
      <c r="P617" s="30">
        <v>42975</v>
      </c>
      <c r="AA617" s="208">
        <v>61.499999999999801</v>
      </c>
      <c r="AB617" s="29" t="s">
        <v>138</v>
      </c>
    </row>
    <row r="618" spans="1:28" ht="112.5" x14ac:dyDescent="0.35">
      <c r="A618" s="45" t="s">
        <v>147</v>
      </c>
      <c r="B618" s="45" t="s">
        <v>278</v>
      </c>
      <c r="C618" s="45" t="str">
        <f t="shared" si="1"/>
        <v>TECNICOOrientación al usuario y al ciudadano</v>
      </c>
      <c r="D618" s="45" t="s">
        <v>279</v>
      </c>
      <c r="E618" s="45" t="s">
        <v>280</v>
      </c>
      <c r="P618" s="30">
        <v>42976</v>
      </c>
      <c r="AA618" s="208">
        <v>61.599999999999802</v>
      </c>
      <c r="AB618" s="29" t="s">
        <v>138</v>
      </c>
    </row>
    <row r="619" spans="1:28" ht="62.5" x14ac:dyDescent="0.35">
      <c r="A619" s="45" t="s">
        <v>147</v>
      </c>
      <c r="B619" s="45" t="s">
        <v>281</v>
      </c>
      <c r="C619" s="45" t="str">
        <f t="shared" si="1"/>
        <v>TECNICOCompromiso con la Organización</v>
      </c>
      <c r="D619" s="45" t="s">
        <v>282</v>
      </c>
      <c r="E619" s="45" t="s">
        <v>283</v>
      </c>
      <c r="P619" s="30">
        <v>42977</v>
      </c>
      <c r="AA619" s="208">
        <v>61.699999999999797</v>
      </c>
      <c r="AB619" s="29" t="s">
        <v>138</v>
      </c>
    </row>
    <row r="620" spans="1:28" ht="100" x14ac:dyDescent="0.35">
      <c r="A620" s="45" t="s">
        <v>147</v>
      </c>
      <c r="B620" s="45" t="s">
        <v>318</v>
      </c>
      <c r="C620" s="45" t="str">
        <f t="shared" si="1"/>
        <v>TECNICOExperticia Técnica</v>
      </c>
      <c r="D620" s="45" t="s">
        <v>319</v>
      </c>
      <c r="E620" s="45" t="s">
        <v>320</v>
      </c>
      <c r="P620" s="30">
        <v>42978</v>
      </c>
      <c r="AA620" s="208">
        <v>61.799999999999798</v>
      </c>
      <c r="AB620" s="29" t="s">
        <v>138</v>
      </c>
    </row>
    <row r="621" spans="1:28" ht="50" x14ac:dyDescent="0.35">
      <c r="A621" s="45" t="s">
        <v>147</v>
      </c>
      <c r="B621" s="45" t="s">
        <v>321</v>
      </c>
      <c r="C621" s="45" t="str">
        <f t="shared" si="1"/>
        <v>TECNICOTrabajo en equipo</v>
      </c>
      <c r="D621" s="45" t="s">
        <v>322</v>
      </c>
      <c r="E621" s="45" t="s">
        <v>323</v>
      </c>
      <c r="P621" s="30">
        <v>42979</v>
      </c>
      <c r="AA621" s="208">
        <v>61.8999999999998</v>
      </c>
      <c r="AB621" s="29" t="s">
        <v>138</v>
      </c>
    </row>
    <row r="622" spans="1:28" ht="75" x14ac:dyDescent="0.35">
      <c r="A622" s="45" t="s">
        <v>147</v>
      </c>
      <c r="B622" s="45" t="s">
        <v>324</v>
      </c>
      <c r="C622" s="45" t="str">
        <f t="shared" si="1"/>
        <v>TECNICOCreatividad e innovación</v>
      </c>
      <c r="D622" s="45" t="s">
        <v>325</v>
      </c>
      <c r="E622" s="45" t="s">
        <v>326</v>
      </c>
      <c r="P622" s="30">
        <v>42980</v>
      </c>
      <c r="AA622" s="208">
        <v>61.999999999999801</v>
      </c>
      <c r="AB622" s="29" t="s">
        <v>138</v>
      </c>
    </row>
    <row r="623" spans="1:28" ht="87.5" x14ac:dyDescent="0.35">
      <c r="A623" s="45" t="s">
        <v>149</v>
      </c>
      <c r="B623" s="45" t="s">
        <v>274</v>
      </c>
      <c r="C623" s="45" t="str">
        <f t="shared" si="1"/>
        <v xml:space="preserve">ASISTENCIALOrientación a resultados </v>
      </c>
      <c r="D623" s="45" t="s">
        <v>275</v>
      </c>
      <c r="E623" s="45" t="s">
        <v>276</v>
      </c>
      <c r="P623" s="30">
        <v>42981</v>
      </c>
      <c r="AA623" s="208">
        <v>62.099999999999802</v>
      </c>
      <c r="AB623" s="29" t="s">
        <v>138</v>
      </c>
    </row>
    <row r="624" spans="1:28" ht="112.5" x14ac:dyDescent="0.35">
      <c r="A624" s="45" t="s">
        <v>149</v>
      </c>
      <c r="B624" s="45" t="s">
        <v>278</v>
      </c>
      <c r="C624" s="45" t="str">
        <f t="shared" si="1"/>
        <v>ASISTENCIALOrientación al usuario y al ciudadano</v>
      </c>
      <c r="D624" s="45" t="s">
        <v>279</v>
      </c>
      <c r="E624" s="45" t="s">
        <v>280</v>
      </c>
      <c r="P624" s="30">
        <v>42982</v>
      </c>
      <c r="AA624" s="208">
        <v>62.199999999999797</v>
      </c>
      <c r="AB624" s="29" t="s">
        <v>138</v>
      </c>
    </row>
    <row r="625" spans="1:28" ht="62.5" x14ac:dyDescent="0.35">
      <c r="A625" s="45" t="s">
        <v>149</v>
      </c>
      <c r="B625" s="45" t="s">
        <v>281</v>
      </c>
      <c r="C625" s="45" t="str">
        <f t="shared" si="1"/>
        <v>ASISTENCIALCompromiso con la Organización</v>
      </c>
      <c r="D625" s="45" t="s">
        <v>282</v>
      </c>
      <c r="E625" s="45" t="s">
        <v>283</v>
      </c>
      <c r="P625" s="30">
        <v>42983</v>
      </c>
      <c r="AA625" s="208">
        <v>62.299999999999798</v>
      </c>
      <c r="AB625" s="29" t="s">
        <v>138</v>
      </c>
    </row>
    <row r="626" spans="1:28" ht="75" x14ac:dyDescent="0.35">
      <c r="A626" s="45" t="s">
        <v>149</v>
      </c>
      <c r="B626" s="45" t="s">
        <v>327</v>
      </c>
      <c r="C626" s="45" t="str">
        <f t="shared" si="1"/>
        <v>ASISTENCIALManejo de la información</v>
      </c>
      <c r="D626" s="45" t="s">
        <v>328</v>
      </c>
      <c r="E626" s="45" t="s">
        <v>329</v>
      </c>
      <c r="P626" s="30">
        <v>42984</v>
      </c>
      <c r="AA626" s="208">
        <v>62.3999999999998</v>
      </c>
      <c r="AB626" s="29" t="s">
        <v>138</v>
      </c>
    </row>
    <row r="627" spans="1:28" ht="37.5" x14ac:dyDescent="0.35">
      <c r="A627" s="45" t="s">
        <v>149</v>
      </c>
      <c r="B627" s="45" t="s">
        <v>331</v>
      </c>
      <c r="C627" s="45" t="str">
        <f t="shared" si="1"/>
        <v>ASISTENCIALAdaptación al cambio</v>
      </c>
      <c r="D627" s="45" t="s">
        <v>332</v>
      </c>
      <c r="E627" s="45" t="s">
        <v>333</v>
      </c>
      <c r="P627" s="30">
        <v>42985</v>
      </c>
      <c r="AA627" s="208">
        <v>62.499999999999801</v>
      </c>
      <c r="AB627" s="29" t="s">
        <v>138</v>
      </c>
    </row>
    <row r="628" spans="1:28" ht="62.5" x14ac:dyDescent="0.35">
      <c r="A628" s="45" t="s">
        <v>149</v>
      </c>
      <c r="B628" s="45" t="s">
        <v>335</v>
      </c>
      <c r="C628" s="45" t="str">
        <f t="shared" si="1"/>
        <v>ASISTENCIALDisciplina</v>
      </c>
      <c r="D628" s="45" t="s">
        <v>336</v>
      </c>
      <c r="E628" s="45" t="s">
        <v>337</v>
      </c>
      <c r="P628" s="30">
        <v>42986</v>
      </c>
      <c r="AA628" s="208">
        <v>62.599999999999802</v>
      </c>
      <c r="AB628" s="29" t="s">
        <v>138</v>
      </c>
    </row>
    <row r="629" spans="1:28" ht="62.5" x14ac:dyDescent="0.35">
      <c r="A629" s="45" t="s">
        <v>149</v>
      </c>
      <c r="B629" s="45" t="s">
        <v>338</v>
      </c>
      <c r="C629" s="45" t="str">
        <f t="shared" si="1"/>
        <v>ASISTENCIALRelaciones Interpersonales</v>
      </c>
      <c r="D629" s="45" t="s">
        <v>339</v>
      </c>
      <c r="E629" s="45" t="s">
        <v>340</v>
      </c>
      <c r="P629" s="30">
        <v>42987</v>
      </c>
      <c r="AA629" s="208">
        <v>62.699999999999797</v>
      </c>
      <c r="AB629" s="29" t="s">
        <v>138</v>
      </c>
    </row>
    <row r="630" spans="1:28" ht="50" x14ac:dyDescent="0.35">
      <c r="A630" s="45" t="s">
        <v>149</v>
      </c>
      <c r="B630" s="45" t="s">
        <v>341</v>
      </c>
      <c r="C630" s="45" t="str">
        <f t="shared" si="1"/>
        <v>ASISTENCIALColaboración</v>
      </c>
      <c r="D630" s="45" t="s">
        <v>342</v>
      </c>
      <c r="E630" s="45" t="s">
        <v>343</v>
      </c>
      <c r="P630" s="30">
        <v>42988</v>
      </c>
      <c r="AA630" s="208">
        <v>62.799999999999798</v>
      </c>
      <c r="AB630" s="29" t="s">
        <v>138</v>
      </c>
    </row>
    <row r="631" spans="1:28" ht="87.5" x14ac:dyDescent="0.35">
      <c r="A631" s="45" t="s">
        <v>136</v>
      </c>
      <c r="B631" s="45" t="s">
        <v>274</v>
      </c>
      <c r="C631" s="45" t="str">
        <f>A631&amp;B631</f>
        <v xml:space="preserve">DIRECTIVOOrientación a resultados </v>
      </c>
      <c r="D631" s="45" t="s">
        <v>275</v>
      </c>
      <c r="E631" s="45" t="s">
        <v>276</v>
      </c>
      <c r="P631" s="30">
        <v>42989</v>
      </c>
      <c r="AA631" s="208">
        <v>62.8999999999998</v>
      </c>
      <c r="AB631" s="29" t="s">
        <v>138</v>
      </c>
    </row>
    <row r="632" spans="1:28" ht="112.5" x14ac:dyDescent="0.35">
      <c r="A632" s="45" t="s">
        <v>136</v>
      </c>
      <c r="B632" s="45" t="s">
        <v>278</v>
      </c>
      <c r="C632" s="45" t="str">
        <f t="shared" ref="C632:C638" si="2">A632&amp;B632</f>
        <v>DIRECTIVOOrientación al usuario y al ciudadano</v>
      </c>
      <c r="D632" s="45" t="s">
        <v>279</v>
      </c>
      <c r="E632" s="45" t="s">
        <v>280</v>
      </c>
      <c r="P632" s="30">
        <v>42990</v>
      </c>
      <c r="AA632" s="208">
        <v>62.999999999999801</v>
      </c>
      <c r="AB632" s="29" t="s">
        <v>138</v>
      </c>
    </row>
    <row r="633" spans="1:28" ht="62.5" x14ac:dyDescent="0.35">
      <c r="A633" s="45" t="s">
        <v>136</v>
      </c>
      <c r="B633" s="45" t="s">
        <v>281</v>
      </c>
      <c r="C633" s="45" t="str">
        <f t="shared" si="2"/>
        <v>DIRECTIVOCompromiso con la Organización</v>
      </c>
      <c r="D633" s="45" t="s">
        <v>282</v>
      </c>
      <c r="E633" s="45" t="s">
        <v>283</v>
      </c>
      <c r="P633" s="30">
        <v>42991</v>
      </c>
      <c r="AA633" s="208">
        <v>63.099999999999802</v>
      </c>
      <c r="AB633" s="29" t="s">
        <v>138</v>
      </c>
    </row>
    <row r="634" spans="1:28" ht="112.5" x14ac:dyDescent="0.35">
      <c r="A634" s="45" t="s">
        <v>136</v>
      </c>
      <c r="B634" s="45" t="s">
        <v>407</v>
      </c>
      <c r="C634" s="45" t="str">
        <f t="shared" si="2"/>
        <v>DIRECTIVOLiderazgo</v>
      </c>
      <c r="D634" s="45" t="s">
        <v>408</v>
      </c>
      <c r="E634" s="45" t="s">
        <v>409</v>
      </c>
      <c r="P634" s="30">
        <v>42992</v>
      </c>
      <c r="AA634" s="208">
        <v>63.199999999999797</v>
      </c>
      <c r="AB634" s="29" t="s">
        <v>138</v>
      </c>
    </row>
    <row r="635" spans="1:28" ht="87.5" x14ac:dyDescent="0.35">
      <c r="A635" s="45" t="s">
        <v>136</v>
      </c>
      <c r="B635" s="45" t="s">
        <v>410</v>
      </c>
      <c r="C635" s="45" t="str">
        <f t="shared" si="2"/>
        <v>DIRECTIVOPlaneación</v>
      </c>
      <c r="D635" s="45" t="s">
        <v>411</v>
      </c>
      <c r="E635" s="45" t="s">
        <v>412</v>
      </c>
      <c r="P635" s="30">
        <v>42993</v>
      </c>
      <c r="AA635" s="208">
        <v>63.299999999999798</v>
      </c>
      <c r="AB635" s="29" t="s">
        <v>138</v>
      </c>
    </row>
    <row r="636" spans="1:28" ht="87.5" x14ac:dyDescent="0.35">
      <c r="A636" s="45" t="s">
        <v>136</v>
      </c>
      <c r="B636" s="45" t="s">
        <v>349</v>
      </c>
      <c r="C636" s="45" t="str">
        <f t="shared" si="2"/>
        <v>DIRECTIVOToma de decisiones</v>
      </c>
      <c r="D636" s="45" t="s">
        <v>413</v>
      </c>
      <c r="E636" s="45" t="s">
        <v>414</v>
      </c>
      <c r="P636" s="30">
        <v>42994</v>
      </c>
      <c r="AA636" s="208">
        <v>63.3999999999998</v>
      </c>
      <c r="AB636" s="29" t="s">
        <v>138</v>
      </c>
    </row>
    <row r="637" spans="1:28" ht="150" x14ac:dyDescent="0.35">
      <c r="A637" s="45" t="s">
        <v>136</v>
      </c>
      <c r="B637" s="45" t="s">
        <v>415</v>
      </c>
      <c r="C637" s="45" t="str">
        <f t="shared" si="2"/>
        <v>DIRECTIVODirección y Desarrollo de Personal</v>
      </c>
      <c r="D637" s="45" t="s">
        <v>416</v>
      </c>
      <c r="E637" s="45" t="s">
        <v>417</v>
      </c>
      <c r="P637" s="30">
        <v>42995</v>
      </c>
      <c r="AA637" s="208">
        <v>63.499999999999801</v>
      </c>
      <c r="AB637" s="29" t="s">
        <v>138</v>
      </c>
    </row>
    <row r="638" spans="1:28" ht="75" x14ac:dyDescent="0.35">
      <c r="A638" s="45" t="s">
        <v>136</v>
      </c>
      <c r="B638" s="45" t="s">
        <v>290</v>
      </c>
      <c r="C638" s="45" t="str">
        <f t="shared" si="2"/>
        <v>DIRECTIVOConocimiento del entorno</v>
      </c>
      <c r="D638" s="45" t="s">
        <v>418</v>
      </c>
      <c r="E638" s="45" t="s">
        <v>419</v>
      </c>
      <c r="P638" s="30">
        <v>42996</v>
      </c>
      <c r="AA638" s="208">
        <v>63.599999999999802</v>
      </c>
      <c r="AB638" s="29" t="s">
        <v>138</v>
      </c>
    </row>
    <row r="639" spans="1:28" x14ac:dyDescent="0.35">
      <c r="P639" s="30">
        <v>42997</v>
      </c>
      <c r="AA639" s="208">
        <v>63.699999999999797</v>
      </c>
      <c r="AB639" s="29" t="s">
        <v>138</v>
      </c>
    </row>
    <row r="640" spans="1:28" x14ac:dyDescent="0.35">
      <c r="P640" s="30">
        <v>42998</v>
      </c>
      <c r="AA640" s="208">
        <v>63.799999999999798</v>
      </c>
      <c r="AB640" s="29" t="s">
        <v>138</v>
      </c>
    </row>
    <row r="641" spans="16:28" x14ac:dyDescent="0.35">
      <c r="P641" s="30">
        <v>42999</v>
      </c>
      <c r="AA641" s="208">
        <v>63.8999999999998</v>
      </c>
      <c r="AB641" s="29" t="s">
        <v>138</v>
      </c>
    </row>
    <row r="642" spans="16:28" x14ac:dyDescent="0.35">
      <c r="P642" s="30">
        <v>43000</v>
      </c>
      <c r="AA642" s="208">
        <v>63.999999999999801</v>
      </c>
      <c r="AB642" s="29" t="s">
        <v>138</v>
      </c>
    </row>
    <row r="643" spans="16:28" x14ac:dyDescent="0.35">
      <c r="P643" s="30">
        <v>43001</v>
      </c>
      <c r="AA643" s="208">
        <v>64.099999999999795</v>
      </c>
      <c r="AB643" s="29" t="s">
        <v>138</v>
      </c>
    </row>
    <row r="644" spans="16:28" x14ac:dyDescent="0.35">
      <c r="P644" s="30">
        <v>43002</v>
      </c>
      <c r="AA644" s="208">
        <v>64.199999999999804</v>
      </c>
      <c r="AB644" s="29" t="s">
        <v>138</v>
      </c>
    </row>
    <row r="645" spans="16:28" x14ac:dyDescent="0.35">
      <c r="P645" s="30">
        <v>43003</v>
      </c>
      <c r="AA645" s="208">
        <v>64.299999999999798</v>
      </c>
      <c r="AB645" s="29" t="s">
        <v>138</v>
      </c>
    </row>
    <row r="646" spans="16:28" x14ac:dyDescent="0.35">
      <c r="P646" s="30">
        <v>43004</v>
      </c>
      <c r="AA646" s="208">
        <v>64.399999999999807</v>
      </c>
      <c r="AB646" s="29" t="s">
        <v>138</v>
      </c>
    </row>
    <row r="647" spans="16:28" x14ac:dyDescent="0.35">
      <c r="P647" s="30">
        <v>43005</v>
      </c>
      <c r="AA647" s="208">
        <v>64.499999999999801</v>
      </c>
      <c r="AB647" s="29" t="s">
        <v>138</v>
      </c>
    </row>
    <row r="648" spans="16:28" x14ac:dyDescent="0.35">
      <c r="P648" s="30">
        <v>43006</v>
      </c>
      <c r="AA648" s="208">
        <v>64.599999999999795</v>
      </c>
      <c r="AB648" s="29" t="s">
        <v>138</v>
      </c>
    </row>
    <row r="649" spans="16:28" x14ac:dyDescent="0.35">
      <c r="P649" s="30">
        <v>43007</v>
      </c>
      <c r="AA649" s="208">
        <v>64.699999999999804</v>
      </c>
      <c r="AB649" s="29" t="s">
        <v>138</v>
      </c>
    </row>
    <row r="650" spans="16:28" x14ac:dyDescent="0.35">
      <c r="P650" s="30">
        <v>43008</v>
      </c>
      <c r="AA650" s="208">
        <v>64.799999999999798</v>
      </c>
      <c r="AB650" s="29" t="s">
        <v>138</v>
      </c>
    </row>
    <row r="651" spans="16:28" x14ac:dyDescent="0.35">
      <c r="P651" s="30">
        <v>43009</v>
      </c>
      <c r="AA651" s="208">
        <v>64.899999999999807</v>
      </c>
      <c r="AB651" s="29" t="s">
        <v>138</v>
      </c>
    </row>
    <row r="652" spans="16:28" x14ac:dyDescent="0.35">
      <c r="P652" s="30">
        <v>43010</v>
      </c>
      <c r="AA652" s="208">
        <v>64.999999999999801</v>
      </c>
      <c r="AB652" s="29" t="s">
        <v>138</v>
      </c>
    </row>
    <row r="653" spans="16:28" x14ac:dyDescent="0.35">
      <c r="P653" s="30">
        <v>43011</v>
      </c>
      <c r="AA653" s="208">
        <v>65.010000000000005</v>
      </c>
      <c r="AB653" s="29" t="s">
        <v>159</v>
      </c>
    </row>
    <row r="654" spans="16:28" x14ac:dyDescent="0.35">
      <c r="P654" s="30">
        <v>43012</v>
      </c>
      <c r="AA654" s="208">
        <v>65.199999999999804</v>
      </c>
      <c r="AB654" s="29" t="s">
        <v>159</v>
      </c>
    </row>
    <row r="655" spans="16:28" x14ac:dyDescent="0.35">
      <c r="P655" s="30">
        <v>43013</v>
      </c>
      <c r="AA655" s="208">
        <v>65.299999999999798</v>
      </c>
      <c r="AB655" s="29" t="s">
        <v>159</v>
      </c>
    </row>
    <row r="656" spans="16:28" x14ac:dyDescent="0.35">
      <c r="P656" s="30">
        <v>43014</v>
      </c>
      <c r="AA656" s="208">
        <v>65.399999999999807</v>
      </c>
      <c r="AB656" s="29" t="s">
        <v>159</v>
      </c>
    </row>
    <row r="657" spans="16:28" x14ac:dyDescent="0.35">
      <c r="P657" s="30">
        <v>43015</v>
      </c>
      <c r="AA657" s="208">
        <v>65.499999999999801</v>
      </c>
      <c r="AB657" s="29" t="s">
        <v>159</v>
      </c>
    </row>
    <row r="658" spans="16:28" x14ac:dyDescent="0.35">
      <c r="P658" s="30">
        <v>43016</v>
      </c>
      <c r="AA658" s="208">
        <v>65.599999999999795</v>
      </c>
      <c r="AB658" s="29" t="s">
        <v>159</v>
      </c>
    </row>
    <row r="659" spans="16:28" x14ac:dyDescent="0.35">
      <c r="P659" s="30">
        <v>43017</v>
      </c>
      <c r="AA659" s="208">
        <v>65.699999999999804</v>
      </c>
      <c r="AB659" s="29" t="s">
        <v>159</v>
      </c>
    </row>
    <row r="660" spans="16:28" x14ac:dyDescent="0.35">
      <c r="P660" s="30">
        <v>43018</v>
      </c>
      <c r="AA660" s="208">
        <v>65.799999999999798</v>
      </c>
      <c r="AB660" s="29" t="s">
        <v>159</v>
      </c>
    </row>
    <row r="661" spans="16:28" x14ac:dyDescent="0.35">
      <c r="P661" s="30">
        <v>43019</v>
      </c>
      <c r="AA661" s="208">
        <v>65.899999999999807</v>
      </c>
      <c r="AB661" s="29" t="s">
        <v>159</v>
      </c>
    </row>
    <row r="662" spans="16:28" x14ac:dyDescent="0.35">
      <c r="P662" s="30">
        <v>43020</v>
      </c>
      <c r="AA662" s="208">
        <v>65.999999999999801</v>
      </c>
      <c r="AB662" s="29" t="s">
        <v>159</v>
      </c>
    </row>
    <row r="663" spans="16:28" x14ac:dyDescent="0.35">
      <c r="P663" s="30">
        <v>43021</v>
      </c>
      <c r="AA663" s="208">
        <v>66.099999999999795</v>
      </c>
      <c r="AB663" s="29" t="s">
        <v>159</v>
      </c>
    </row>
    <row r="664" spans="16:28" x14ac:dyDescent="0.35">
      <c r="P664" s="30">
        <v>43022</v>
      </c>
      <c r="AA664" s="208">
        <v>66.199999999999804</v>
      </c>
      <c r="AB664" s="29" t="s">
        <v>159</v>
      </c>
    </row>
    <row r="665" spans="16:28" x14ac:dyDescent="0.35">
      <c r="P665" s="30">
        <v>43023</v>
      </c>
      <c r="AA665" s="208">
        <v>66.299999999999798</v>
      </c>
      <c r="AB665" s="29" t="s">
        <v>159</v>
      </c>
    </row>
    <row r="666" spans="16:28" x14ac:dyDescent="0.35">
      <c r="P666" s="30">
        <v>43024</v>
      </c>
      <c r="AA666" s="208">
        <v>66.399999999999807</v>
      </c>
      <c r="AB666" s="29" t="s">
        <v>159</v>
      </c>
    </row>
    <row r="667" spans="16:28" x14ac:dyDescent="0.35">
      <c r="P667" s="30">
        <v>43025</v>
      </c>
      <c r="AA667" s="208">
        <v>66.499999999999801</v>
      </c>
      <c r="AB667" s="29" t="s">
        <v>159</v>
      </c>
    </row>
    <row r="668" spans="16:28" x14ac:dyDescent="0.35">
      <c r="P668" s="30">
        <v>43026</v>
      </c>
      <c r="AA668" s="208">
        <v>66.599999999999795</v>
      </c>
      <c r="AB668" s="29" t="s">
        <v>159</v>
      </c>
    </row>
    <row r="669" spans="16:28" x14ac:dyDescent="0.35">
      <c r="P669" s="30">
        <v>43027</v>
      </c>
      <c r="AA669" s="208">
        <v>66.699999999999804</v>
      </c>
      <c r="AB669" s="29" t="s">
        <v>159</v>
      </c>
    </row>
    <row r="670" spans="16:28" x14ac:dyDescent="0.35">
      <c r="P670" s="30">
        <v>43028</v>
      </c>
      <c r="AA670" s="208">
        <v>66.799999999999798</v>
      </c>
      <c r="AB670" s="29" t="s">
        <v>159</v>
      </c>
    </row>
    <row r="671" spans="16:28" x14ac:dyDescent="0.35">
      <c r="P671" s="30">
        <v>43029</v>
      </c>
      <c r="AA671" s="208">
        <v>66.899999999999807</v>
      </c>
      <c r="AB671" s="29" t="s">
        <v>159</v>
      </c>
    </row>
    <row r="672" spans="16:28" x14ac:dyDescent="0.35">
      <c r="P672" s="30">
        <v>43030</v>
      </c>
      <c r="AA672" s="208">
        <v>66.999999999999801</v>
      </c>
      <c r="AB672" s="29" t="s">
        <v>159</v>
      </c>
    </row>
    <row r="673" spans="16:28" x14ac:dyDescent="0.35">
      <c r="P673" s="30">
        <v>43031</v>
      </c>
      <c r="AA673" s="208">
        <v>67.099999999999795</v>
      </c>
      <c r="AB673" s="29" t="s">
        <v>159</v>
      </c>
    </row>
    <row r="674" spans="16:28" x14ac:dyDescent="0.35">
      <c r="P674" s="30">
        <v>43032</v>
      </c>
      <c r="AA674" s="208">
        <v>67.199999999999804</v>
      </c>
      <c r="AB674" s="29" t="s">
        <v>159</v>
      </c>
    </row>
    <row r="675" spans="16:28" x14ac:dyDescent="0.35">
      <c r="P675" s="30">
        <v>43033</v>
      </c>
      <c r="AA675" s="208">
        <v>67.299999999999798</v>
      </c>
      <c r="AB675" s="29" t="s">
        <v>159</v>
      </c>
    </row>
    <row r="676" spans="16:28" x14ac:dyDescent="0.35">
      <c r="P676" s="30">
        <v>43034</v>
      </c>
      <c r="AA676" s="208">
        <v>67.399999999999807</v>
      </c>
      <c r="AB676" s="29" t="s">
        <v>159</v>
      </c>
    </row>
    <row r="677" spans="16:28" x14ac:dyDescent="0.35">
      <c r="P677" s="30">
        <v>43035</v>
      </c>
      <c r="AA677" s="208">
        <v>67.499999999999801</v>
      </c>
      <c r="AB677" s="29" t="s">
        <v>159</v>
      </c>
    </row>
    <row r="678" spans="16:28" x14ac:dyDescent="0.35">
      <c r="P678" s="30">
        <v>43036</v>
      </c>
      <c r="AA678" s="208">
        <v>67.599999999999795</v>
      </c>
      <c r="AB678" s="29" t="s">
        <v>159</v>
      </c>
    </row>
    <row r="679" spans="16:28" x14ac:dyDescent="0.35">
      <c r="P679" s="30">
        <v>43037</v>
      </c>
      <c r="AA679" s="208">
        <v>67.699999999999804</v>
      </c>
      <c r="AB679" s="29" t="s">
        <v>159</v>
      </c>
    </row>
    <row r="680" spans="16:28" x14ac:dyDescent="0.35">
      <c r="P680" s="30">
        <v>43038</v>
      </c>
      <c r="AA680" s="208">
        <v>67.799999999999798</v>
      </c>
      <c r="AB680" s="29" t="s">
        <v>159</v>
      </c>
    </row>
    <row r="681" spans="16:28" x14ac:dyDescent="0.35">
      <c r="P681" s="30">
        <v>43039</v>
      </c>
      <c r="AA681" s="208">
        <v>67.899999999999807</v>
      </c>
      <c r="AB681" s="29" t="s">
        <v>159</v>
      </c>
    </row>
    <row r="682" spans="16:28" x14ac:dyDescent="0.35">
      <c r="P682" s="30">
        <v>43040</v>
      </c>
      <c r="AA682" s="208">
        <v>67.999999999999801</v>
      </c>
      <c r="AB682" s="29" t="s">
        <v>159</v>
      </c>
    </row>
    <row r="683" spans="16:28" x14ac:dyDescent="0.35">
      <c r="P683" s="30">
        <v>43041</v>
      </c>
      <c r="AA683" s="208">
        <v>68.099999999999795</v>
      </c>
      <c r="AB683" s="29" t="s">
        <v>159</v>
      </c>
    </row>
    <row r="684" spans="16:28" x14ac:dyDescent="0.35">
      <c r="P684" s="30">
        <v>43042</v>
      </c>
      <c r="AA684" s="208">
        <v>68.199999999999804</v>
      </c>
      <c r="AB684" s="29" t="s">
        <v>159</v>
      </c>
    </row>
    <row r="685" spans="16:28" x14ac:dyDescent="0.35">
      <c r="P685" s="30">
        <v>43043</v>
      </c>
      <c r="AA685" s="208">
        <v>68.299999999999798</v>
      </c>
      <c r="AB685" s="29" t="s">
        <v>159</v>
      </c>
    </row>
    <row r="686" spans="16:28" x14ac:dyDescent="0.35">
      <c r="P686" s="30">
        <v>43044</v>
      </c>
      <c r="AA686" s="208">
        <v>68.399999999999807</v>
      </c>
      <c r="AB686" s="29" t="s">
        <v>159</v>
      </c>
    </row>
    <row r="687" spans="16:28" x14ac:dyDescent="0.35">
      <c r="P687" s="30">
        <v>43045</v>
      </c>
      <c r="AA687" s="208">
        <v>68.499999999999801</v>
      </c>
      <c r="AB687" s="29" t="s">
        <v>159</v>
      </c>
    </row>
    <row r="688" spans="16:28" x14ac:dyDescent="0.35">
      <c r="P688" s="30">
        <v>43046</v>
      </c>
      <c r="AA688" s="208">
        <v>68.599999999999795</v>
      </c>
      <c r="AB688" s="29" t="s">
        <v>159</v>
      </c>
    </row>
    <row r="689" spans="16:28" x14ac:dyDescent="0.35">
      <c r="P689" s="30">
        <v>43047</v>
      </c>
      <c r="AA689" s="208">
        <v>68.699999999999804</v>
      </c>
      <c r="AB689" s="29" t="s">
        <v>159</v>
      </c>
    </row>
    <row r="690" spans="16:28" x14ac:dyDescent="0.35">
      <c r="P690" s="30">
        <v>43048</v>
      </c>
      <c r="AA690" s="208">
        <v>68.799999999999798</v>
      </c>
      <c r="AB690" s="29" t="s">
        <v>159</v>
      </c>
    </row>
    <row r="691" spans="16:28" x14ac:dyDescent="0.35">
      <c r="P691" s="30">
        <v>43049</v>
      </c>
      <c r="AA691" s="208">
        <v>68.899999999999807</v>
      </c>
      <c r="AB691" s="29" t="s">
        <v>159</v>
      </c>
    </row>
    <row r="692" spans="16:28" x14ac:dyDescent="0.35">
      <c r="P692" s="30">
        <v>43050</v>
      </c>
      <c r="AA692" s="208">
        <v>68.999999999999801</v>
      </c>
      <c r="AB692" s="29" t="s">
        <v>159</v>
      </c>
    </row>
    <row r="693" spans="16:28" x14ac:dyDescent="0.35">
      <c r="P693" s="30">
        <v>43051</v>
      </c>
      <c r="AA693" s="208">
        <v>69.099999999999795</v>
      </c>
      <c r="AB693" s="29" t="s">
        <v>159</v>
      </c>
    </row>
    <row r="694" spans="16:28" x14ac:dyDescent="0.35">
      <c r="P694" s="30">
        <v>43052</v>
      </c>
      <c r="AA694" s="208">
        <v>69.199999999999804</v>
      </c>
      <c r="AB694" s="29" t="s">
        <v>159</v>
      </c>
    </row>
    <row r="695" spans="16:28" x14ac:dyDescent="0.35">
      <c r="P695" s="30">
        <v>43053</v>
      </c>
      <c r="AA695" s="208">
        <v>69.299999999999798</v>
      </c>
      <c r="AB695" s="29" t="s">
        <v>159</v>
      </c>
    </row>
    <row r="696" spans="16:28" x14ac:dyDescent="0.35">
      <c r="P696" s="30">
        <v>43054</v>
      </c>
      <c r="AA696" s="208">
        <v>69.399999999999807</v>
      </c>
      <c r="AB696" s="29" t="s">
        <v>159</v>
      </c>
    </row>
    <row r="697" spans="16:28" x14ac:dyDescent="0.35">
      <c r="P697" s="30">
        <v>43055</v>
      </c>
      <c r="AA697" s="208">
        <v>69.499999999999801</v>
      </c>
      <c r="AB697" s="29" t="s">
        <v>159</v>
      </c>
    </row>
    <row r="698" spans="16:28" x14ac:dyDescent="0.35">
      <c r="P698" s="30">
        <v>43056</v>
      </c>
      <c r="AA698" s="208">
        <v>69.599999999999795</v>
      </c>
      <c r="AB698" s="29" t="s">
        <v>159</v>
      </c>
    </row>
    <row r="699" spans="16:28" x14ac:dyDescent="0.35">
      <c r="P699" s="30">
        <v>43057</v>
      </c>
      <c r="AA699" s="208">
        <v>69.699999999999804</v>
      </c>
      <c r="AB699" s="29" t="s">
        <v>159</v>
      </c>
    </row>
    <row r="700" spans="16:28" x14ac:dyDescent="0.35">
      <c r="P700" s="30">
        <v>43058</v>
      </c>
      <c r="AA700" s="208">
        <v>69.799999999999798</v>
      </c>
      <c r="AB700" s="29" t="s">
        <v>159</v>
      </c>
    </row>
    <row r="701" spans="16:28" x14ac:dyDescent="0.35">
      <c r="P701" s="30">
        <v>43059</v>
      </c>
      <c r="AA701" s="208">
        <v>69.899999999999807</v>
      </c>
      <c r="AB701" s="29" t="s">
        <v>159</v>
      </c>
    </row>
    <row r="702" spans="16:28" x14ac:dyDescent="0.35">
      <c r="P702" s="30">
        <v>43060</v>
      </c>
      <c r="AA702" s="208">
        <v>69.999999999999801</v>
      </c>
      <c r="AB702" s="29" t="s">
        <v>159</v>
      </c>
    </row>
    <row r="703" spans="16:28" x14ac:dyDescent="0.35">
      <c r="P703" s="30">
        <v>43061</v>
      </c>
      <c r="AA703" s="208">
        <v>70.099999999999795</v>
      </c>
      <c r="AB703" s="29" t="s">
        <v>159</v>
      </c>
    </row>
    <row r="704" spans="16:28" x14ac:dyDescent="0.35">
      <c r="P704" s="30">
        <v>43062</v>
      </c>
      <c r="AA704" s="208">
        <v>70.199999999999804</v>
      </c>
      <c r="AB704" s="29" t="s">
        <v>159</v>
      </c>
    </row>
    <row r="705" spans="16:28" x14ac:dyDescent="0.35">
      <c r="P705" s="30">
        <v>43063</v>
      </c>
      <c r="AA705" s="208">
        <v>70.299999999999798</v>
      </c>
      <c r="AB705" s="29" t="s">
        <v>159</v>
      </c>
    </row>
    <row r="706" spans="16:28" x14ac:dyDescent="0.35">
      <c r="P706" s="30">
        <v>43064</v>
      </c>
      <c r="AA706" s="208">
        <v>70.399999999999807</v>
      </c>
      <c r="AB706" s="29" t="s">
        <v>159</v>
      </c>
    </row>
    <row r="707" spans="16:28" x14ac:dyDescent="0.35">
      <c r="P707" s="30">
        <v>43065</v>
      </c>
      <c r="AA707" s="208">
        <v>70.499999999999801</v>
      </c>
      <c r="AB707" s="29" t="s">
        <v>159</v>
      </c>
    </row>
    <row r="708" spans="16:28" x14ac:dyDescent="0.35">
      <c r="P708" s="30">
        <v>43066</v>
      </c>
      <c r="AA708" s="208">
        <v>70.599999999999795</v>
      </c>
      <c r="AB708" s="29" t="s">
        <v>159</v>
      </c>
    </row>
    <row r="709" spans="16:28" x14ac:dyDescent="0.35">
      <c r="P709" s="30">
        <v>43067</v>
      </c>
      <c r="AA709" s="208">
        <v>70.699999999999804</v>
      </c>
      <c r="AB709" s="29" t="s">
        <v>159</v>
      </c>
    </row>
    <row r="710" spans="16:28" x14ac:dyDescent="0.35">
      <c r="P710" s="30">
        <v>43068</v>
      </c>
      <c r="AA710" s="208">
        <v>70.799999999999798</v>
      </c>
      <c r="AB710" s="29" t="s">
        <v>159</v>
      </c>
    </row>
    <row r="711" spans="16:28" x14ac:dyDescent="0.35">
      <c r="P711" s="30">
        <v>43069</v>
      </c>
      <c r="AA711" s="208">
        <v>70.899999999999807</v>
      </c>
      <c r="AB711" s="29" t="s">
        <v>159</v>
      </c>
    </row>
    <row r="712" spans="16:28" x14ac:dyDescent="0.35">
      <c r="P712" s="30">
        <v>43070</v>
      </c>
      <c r="AA712" s="208">
        <v>70.999999999999801</v>
      </c>
      <c r="AB712" s="29" t="s">
        <v>159</v>
      </c>
    </row>
    <row r="713" spans="16:28" x14ac:dyDescent="0.35">
      <c r="P713" s="30">
        <v>43071</v>
      </c>
      <c r="AA713" s="208">
        <v>71.099999999999795</v>
      </c>
      <c r="AB713" s="29" t="s">
        <v>159</v>
      </c>
    </row>
    <row r="714" spans="16:28" x14ac:dyDescent="0.35">
      <c r="P714" s="30">
        <v>43072</v>
      </c>
      <c r="AA714" s="208">
        <v>71.199999999999804</v>
      </c>
      <c r="AB714" s="29" t="s">
        <v>159</v>
      </c>
    </row>
    <row r="715" spans="16:28" x14ac:dyDescent="0.35">
      <c r="P715" s="30">
        <v>43073</v>
      </c>
      <c r="AA715" s="208">
        <v>71.299999999999798</v>
      </c>
      <c r="AB715" s="29" t="s">
        <v>159</v>
      </c>
    </row>
    <row r="716" spans="16:28" x14ac:dyDescent="0.35">
      <c r="P716" s="30">
        <v>43074</v>
      </c>
      <c r="AA716" s="208">
        <v>71.399999999999807</v>
      </c>
      <c r="AB716" s="29" t="s">
        <v>159</v>
      </c>
    </row>
    <row r="717" spans="16:28" x14ac:dyDescent="0.35">
      <c r="P717" s="30">
        <v>43075</v>
      </c>
      <c r="AA717" s="208">
        <v>71.499999999999801</v>
      </c>
      <c r="AB717" s="29" t="s">
        <v>159</v>
      </c>
    </row>
    <row r="718" spans="16:28" x14ac:dyDescent="0.35">
      <c r="P718" s="30">
        <v>43076</v>
      </c>
      <c r="AA718" s="208">
        <v>71.599999999999795</v>
      </c>
      <c r="AB718" s="29" t="s">
        <v>159</v>
      </c>
    </row>
    <row r="719" spans="16:28" x14ac:dyDescent="0.35">
      <c r="P719" s="30">
        <v>43077</v>
      </c>
      <c r="AA719" s="208">
        <v>71.699999999999804</v>
      </c>
      <c r="AB719" s="29" t="s">
        <v>159</v>
      </c>
    </row>
    <row r="720" spans="16:28" x14ac:dyDescent="0.35">
      <c r="P720" s="30">
        <v>43078</v>
      </c>
      <c r="AA720" s="208">
        <v>71.799999999999798</v>
      </c>
      <c r="AB720" s="29" t="s">
        <v>159</v>
      </c>
    </row>
    <row r="721" spans="16:28" x14ac:dyDescent="0.35">
      <c r="P721" s="30">
        <v>43079</v>
      </c>
      <c r="AA721" s="208">
        <v>71.899999999999807</v>
      </c>
      <c r="AB721" s="29" t="s">
        <v>159</v>
      </c>
    </row>
    <row r="722" spans="16:28" x14ac:dyDescent="0.35">
      <c r="P722" s="30">
        <v>43080</v>
      </c>
      <c r="AA722" s="208">
        <v>71.999999999999801</v>
      </c>
      <c r="AB722" s="29" t="s">
        <v>159</v>
      </c>
    </row>
    <row r="723" spans="16:28" x14ac:dyDescent="0.35">
      <c r="P723" s="30">
        <v>43081</v>
      </c>
      <c r="AA723" s="208">
        <v>72.099999999999795</v>
      </c>
      <c r="AB723" s="29" t="s">
        <v>159</v>
      </c>
    </row>
    <row r="724" spans="16:28" x14ac:dyDescent="0.35">
      <c r="P724" s="30">
        <v>43082</v>
      </c>
      <c r="AA724" s="208">
        <v>72.199999999999804</v>
      </c>
      <c r="AB724" s="29" t="s">
        <v>159</v>
      </c>
    </row>
    <row r="725" spans="16:28" x14ac:dyDescent="0.35">
      <c r="P725" s="30">
        <v>43083</v>
      </c>
      <c r="AA725" s="208">
        <v>72.299999999999798</v>
      </c>
      <c r="AB725" s="29" t="s">
        <v>159</v>
      </c>
    </row>
    <row r="726" spans="16:28" x14ac:dyDescent="0.35">
      <c r="P726" s="30">
        <v>43084</v>
      </c>
      <c r="AA726" s="208">
        <v>72.399999999999807</v>
      </c>
      <c r="AB726" s="29" t="s">
        <v>159</v>
      </c>
    </row>
    <row r="727" spans="16:28" x14ac:dyDescent="0.35">
      <c r="P727" s="30">
        <v>43085</v>
      </c>
      <c r="AA727" s="208">
        <v>72.499999999999801</v>
      </c>
      <c r="AB727" s="29" t="s">
        <v>159</v>
      </c>
    </row>
    <row r="728" spans="16:28" x14ac:dyDescent="0.35">
      <c r="P728" s="30">
        <v>43086</v>
      </c>
      <c r="AA728" s="208">
        <v>72.599999999999795</v>
      </c>
      <c r="AB728" s="29" t="s">
        <v>159</v>
      </c>
    </row>
    <row r="729" spans="16:28" x14ac:dyDescent="0.35">
      <c r="P729" s="30">
        <v>43087</v>
      </c>
      <c r="AA729" s="208">
        <v>72.699999999999804</v>
      </c>
      <c r="AB729" s="29" t="s">
        <v>159</v>
      </c>
    </row>
    <row r="730" spans="16:28" x14ac:dyDescent="0.35">
      <c r="P730" s="30">
        <v>43088</v>
      </c>
      <c r="AA730" s="208">
        <v>72.799999999999798</v>
      </c>
      <c r="AB730" s="29" t="s">
        <v>159</v>
      </c>
    </row>
    <row r="731" spans="16:28" x14ac:dyDescent="0.35">
      <c r="P731" s="30">
        <v>43089</v>
      </c>
      <c r="AA731" s="208">
        <v>72.899999999999807</v>
      </c>
      <c r="AB731" s="29" t="s">
        <v>159</v>
      </c>
    </row>
    <row r="732" spans="16:28" x14ac:dyDescent="0.35">
      <c r="P732" s="30">
        <v>43090</v>
      </c>
      <c r="AA732" s="208">
        <v>72.999999999999801</v>
      </c>
      <c r="AB732" s="29" t="s">
        <v>159</v>
      </c>
    </row>
    <row r="733" spans="16:28" x14ac:dyDescent="0.35">
      <c r="P733" s="30">
        <v>43091</v>
      </c>
      <c r="AA733" s="208">
        <v>73.099999999999795</v>
      </c>
      <c r="AB733" s="29" t="s">
        <v>159</v>
      </c>
    </row>
    <row r="734" spans="16:28" x14ac:dyDescent="0.35">
      <c r="P734" s="30">
        <v>43092</v>
      </c>
      <c r="AA734" s="208">
        <v>73.199999999999804</v>
      </c>
      <c r="AB734" s="29" t="s">
        <v>159</v>
      </c>
    </row>
    <row r="735" spans="16:28" x14ac:dyDescent="0.35">
      <c r="P735" s="30">
        <v>43093</v>
      </c>
      <c r="AA735" s="208">
        <v>73.299999999999798</v>
      </c>
      <c r="AB735" s="29" t="s">
        <v>159</v>
      </c>
    </row>
    <row r="736" spans="16:28" x14ac:dyDescent="0.35">
      <c r="P736" s="30">
        <v>43094</v>
      </c>
      <c r="AA736" s="208">
        <v>73.399999999999807</v>
      </c>
      <c r="AB736" s="29" t="s">
        <v>159</v>
      </c>
    </row>
    <row r="737" spans="16:28" x14ac:dyDescent="0.35">
      <c r="P737" s="30">
        <v>43095</v>
      </c>
      <c r="AA737" s="208">
        <v>73.499999999999801</v>
      </c>
      <c r="AB737" s="29" t="s">
        <v>159</v>
      </c>
    </row>
    <row r="738" spans="16:28" x14ac:dyDescent="0.35">
      <c r="P738" s="30">
        <v>43096</v>
      </c>
      <c r="AA738" s="208">
        <v>73.599999999999795</v>
      </c>
      <c r="AB738" s="29" t="s">
        <v>159</v>
      </c>
    </row>
    <row r="739" spans="16:28" x14ac:dyDescent="0.35">
      <c r="P739" s="30">
        <v>43097</v>
      </c>
      <c r="AA739" s="208">
        <v>73.699999999999804</v>
      </c>
      <c r="AB739" s="29" t="s">
        <v>159</v>
      </c>
    </row>
    <row r="740" spans="16:28" x14ac:dyDescent="0.35">
      <c r="P740" s="30">
        <v>43098</v>
      </c>
      <c r="AA740" s="208">
        <v>73.799999999999798</v>
      </c>
      <c r="AB740" s="29" t="s">
        <v>159</v>
      </c>
    </row>
    <row r="741" spans="16:28" x14ac:dyDescent="0.35">
      <c r="P741" s="30">
        <v>43099</v>
      </c>
      <c r="AA741" s="208">
        <v>73.899999999999807</v>
      </c>
      <c r="AB741" s="29" t="s">
        <v>159</v>
      </c>
    </row>
    <row r="742" spans="16:28" x14ac:dyDescent="0.35">
      <c r="P742" s="30">
        <v>43100</v>
      </c>
      <c r="AA742" s="208">
        <v>73.999999999999801</v>
      </c>
      <c r="AB742" s="29" t="s">
        <v>159</v>
      </c>
    </row>
    <row r="743" spans="16:28" x14ac:dyDescent="0.35">
      <c r="P743" s="30">
        <v>43101</v>
      </c>
      <c r="AA743" s="208">
        <v>74.099999999999795</v>
      </c>
      <c r="AB743" s="29" t="s">
        <v>159</v>
      </c>
    </row>
    <row r="744" spans="16:28" x14ac:dyDescent="0.35">
      <c r="P744" s="30">
        <v>43102</v>
      </c>
      <c r="AA744" s="208">
        <v>74.199999999999804</v>
      </c>
      <c r="AB744" s="29" t="s">
        <v>159</v>
      </c>
    </row>
    <row r="745" spans="16:28" x14ac:dyDescent="0.35">
      <c r="P745" s="30">
        <v>43103</v>
      </c>
      <c r="AA745" s="208">
        <v>74.299999999999798</v>
      </c>
      <c r="AB745" s="29" t="s">
        <v>159</v>
      </c>
    </row>
    <row r="746" spans="16:28" x14ac:dyDescent="0.35">
      <c r="P746" s="30">
        <v>43104</v>
      </c>
      <c r="AA746" s="208">
        <v>74.399999999999807</v>
      </c>
      <c r="AB746" s="29" t="s">
        <v>159</v>
      </c>
    </row>
    <row r="747" spans="16:28" x14ac:dyDescent="0.35">
      <c r="P747" s="30">
        <v>43105</v>
      </c>
      <c r="AA747" s="208">
        <v>74.499999999999801</v>
      </c>
      <c r="AB747" s="29" t="s">
        <v>159</v>
      </c>
    </row>
    <row r="748" spans="16:28" x14ac:dyDescent="0.35">
      <c r="P748" s="30">
        <v>43106</v>
      </c>
      <c r="AA748" s="208">
        <v>74.599999999999795</v>
      </c>
      <c r="AB748" s="29" t="s">
        <v>159</v>
      </c>
    </row>
    <row r="749" spans="16:28" x14ac:dyDescent="0.35">
      <c r="P749" s="30">
        <v>43107</v>
      </c>
      <c r="AA749" s="208">
        <v>74.699999999999804</v>
      </c>
      <c r="AB749" s="29" t="s">
        <v>159</v>
      </c>
    </row>
    <row r="750" spans="16:28" x14ac:dyDescent="0.35">
      <c r="P750" s="30">
        <v>43108</v>
      </c>
      <c r="AA750" s="208">
        <v>74.799999999999798</v>
      </c>
      <c r="AB750" s="29" t="s">
        <v>159</v>
      </c>
    </row>
    <row r="751" spans="16:28" x14ac:dyDescent="0.35">
      <c r="P751" s="30">
        <v>43109</v>
      </c>
      <c r="AA751" s="208">
        <v>74.899999999999807</v>
      </c>
      <c r="AB751" s="29" t="s">
        <v>159</v>
      </c>
    </row>
    <row r="752" spans="16:28" x14ac:dyDescent="0.35">
      <c r="P752" s="30">
        <v>43110</v>
      </c>
      <c r="AA752" s="208">
        <v>74.999999999999801</v>
      </c>
      <c r="AB752" s="29" t="s">
        <v>159</v>
      </c>
    </row>
    <row r="753" spans="16:28" x14ac:dyDescent="0.35">
      <c r="P753" s="30">
        <v>43111</v>
      </c>
      <c r="AA753" s="208">
        <v>75.099999999999795</v>
      </c>
      <c r="AB753" s="29" t="s">
        <v>159</v>
      </c>
    </row>
    <row r="754" spans="16:28" x14ac:dyDescent="0.35">
      <c r="P754" s="30">
        <v>43112</v>
      </c>
      <c r="AA754" s="208">
        <v>75.199999999999804</v>
      </c>
      <c r="AB754" s="29" t="s">
        <v>159</v>
      </c>
    </row>
    <row r="755" spans="16:28" x14ac:dyDescent="0.35">
      <c r="P755" s="30">
        <v>43113</v>
      </c>
      <c r="AA755" s="208">
        <v>75.299999999999798</v>
      </c>
      <c r="AB755" s="29" t="s">
        <v>159</v>
      </c>
    </row>
    <row r="756" spans="16:28" x14ac:dyDescent="0.35">
      <c r="P756" s="30">
        <v>43114</v>
      </c>
      <c r="AA756" s="208">
        <v>75.399999999999807</v>
      </c>
      <c r="AB756" s="29" t="s">
        <v>159</v>
      </c>
    </row>
    <row r="757" spans="16:28" x14ac:dyDescent="0.35">
      <c r="P757" s="30">
        <v>43115</v>
      </c>
      <c r="AA757" s="208">
        <v>75.499999999999801</v>
      </c>
      <c r="AB757" s="29" t="s">
        <v>159</v>
      </c>
    </row>
    <row r="758" spans="16:28" x14ac:dyDescent="0.35">
      <c r="P758" s="30">
        <v>43116</v>
      </c>
      <c r="AA758" s="208">
        <v>75.599999999999795</v>
      </c>
      <c r="AB758" s="29" t="s">
        <v>159</v>
      </c>
    </row>
    <row r="759" spans="16:28" x14ac:dyDescent="0.35">
      <c r="P759" s="30">
        <v>43117</v>
      </c>
      <c r="AA759" s="208">
        <v>75.699999999999804</v>
      </c>
      <c r="AB759" s="29" t="s">
        <v>159</v>
      </c>
    </row>
    <row r="760" spans="16:28" x14ac:dyDescent="0.35">
      <c r="P760" s="30">
        <v>43118</v>
      </c>
      <c r="AA760" s="208">
        <v>75.799999999999798</v>
      </c>
      <c r="AB760" s="29" t="s">
        <v>159</v>
      </c>
    </row>
    <row r="761" spans="16:28" x14ac:dyDescent="0.35">
      <c r="P761" s="30">
        <v>43119</v>
      </c>
      <c r="AA761" s="208">
        <v>75.899999999999807</v>
      </c>
      <c r="AB761" s="29" t="s">
        <v>159</v>
      </c>
    </row>
    <row r="762" spans="16:28" x14ac:dyDescent="0.35">
      <c r="P762" s="30">
        <v>43120</v>
      </c>
      <c r="AA762" s="208">
        <v>75.999999999999801</v>
      </c>
      <c r="AB762" s="29" t="s">
        <v>159</v>
      </c>
    </row>
    <row r="763" spans="16:28" x14ac:dyDescent="0.35">
      <c r="P763" s="30">
        <v>43121</v>
      </c>
      <c r="AA763" s="208">
        <v>76.099999999999795</v>
      </c>
      <c r="AB763" s="29" t="s">
        <v>159</v>
      </c>
    </row>
    <row r="764" spans="16:28" x14ac:dyDescent="0.35">
      <c r="P764" s="30">
        <v>43122</v>
      </c>
      <c r="AA764" s="208">
        <v>76.199999999999804</v>
      </c>
      <c r="AB764" s="29" t="s">
        <v>159</v>
      </c>
    </row>
    <row r="765" spans="16:28" x14ac:dyDescent="0.35">
      <c r="P765" s="30">
        <v>43123</v>
      </c>
      <c r="AA765" s="208">
        <v>76.299999999999798</v>
      </c>
      <c r="AB765" s="29" t="s">
        <v>159</v>
      </c>
    </row>
    <row r="766" spans="16:28" x14ac:dyDescent="0.35">
      <c r="P766" s="30">
        <v>43124</v>
      </c>
      <c r="AA766" s="208">
        <v>76.399999999999807</v>
      </c>
      <c r="AB766" s="29" t="s">
        <v>159</v>
      </c>
    </row>
    <row r="767" spans="16:28" x14ac:dyDescent="0.35">
      <c r="P767" s="30">
        <v>43125</v>
      </c>
      <c r="AA767" s="208">
        <v>76.499999999999801</v>
      </c>
      <c r="AB767" s="29" t="s">
        <v>159</v>
      </c>
    </row>
    <row r="768" spans="16:28" x14ac:dyDescent="0.35">
      <c r="P768" s="30">
        <v>43126</v>
      </c>
      <c r="AA768" s="208">
        <v>76.599999999999795</v>
      </c>
      <c r="AB768" s="29" t="s">
        <v>159</v>
      </c>
    </row>
    <row r="769" spans="16:28" x14ac:dyDescent="0.35">
      <c r="P769" s="30">
        <v>43127</v>
      </c>
      <c r="AA769" s="208">
        <v>76.699999999999804</v>
      </c>
      <c r="AB769" s="29" t="s">
        <v>159</v>
      </c>
    </row>
    <row r="770" spans="16:28" x14ac:dyDescent="0.35">
      <c r="P770" s="30">
        <v>43128</v>
      </c>
      <c r="AA770" s="208">
        <v>76.799999999999798</v>
      </c>
      <c r="AB770" s="29" t="s">
        <v>159</v>
      </c>
    </row>
    <row r="771" spans="16:28" x14ac:dyDescent="0.35">
      <c r="P771" s="30">
        <v>43129</v>
      </c>
      <c r="AA771" s="208">
        <v>76.899999999999807</v>
      </c>
      <c r="AB771" s="29" t="s">
        <v>159</v>
      </c>
    </row>
    <row r="772" spans="16:28" x14ac:dyDescent="0.35">
      <c r="P772" s="30">
        <v>43130</v>
      </c>
      <c r="AA772" s="208">
        <v>76.999999999999801</v>
      </c>
      <c r="AB772" s="29" t="s">
        <v>159</v>
      </c>
    </row>
    <row r="773" spans="16:28" x14ac:dyDescent="0.35">
      <c r="P773" s="30">
        <v>43131</v>
      </c>
      <c r="AA773" s="208">
        <v>77.099999999999795</v>
      </c>
      <c r="AB773" s="29" t="s">
        <v>159</v>
      </c>
    </row>
    <row r="774" spans="16:28" x14ac:dyDescent="0.35">
      <c r="P774" s="30">
        <v>43132</v>
      </c>
      <c r="AA774" s="208">
        <v>77.199999999999804</v>
      </c>
      <c r="AB774" s="29" t="s">
        <v>159</v>
      </c>
    </row>
    <row r="775" spans="16:28" x14ac:dyDescent="0.35">
      <c r="P775" s="30">
        <v>43133</v>
      </c>
      <c r="AA775" s="208">
        <v>77.299999999999798</v>
      </c>
      <c r="AB775" s="29" t="s">
        <v>159</v>
      </c>
    </row>
    <row r="776" spans="16:28" x14ac:dyDescent="0.35">
      <c r="P776" s="30">
        <v>43134</v>
      </c>
      <c r="AA776" s="208">
        <v>77.399999999999807</v>
      </c>
      <c r="AB776" s="29" t="s">
        <v>159</v>
      </c>
    </row>
    <row r="777" spans="16:28" x14ac:dyDescent="0.35">
      <c r="P777" s="30">
        <v>43135</v>
      </c>
      <c r="AA777" s="208">
        <v>77.499999999999801</v>
      </c>
      <c r="AB777" s="29" t="s">
        <v>159</v>
      </c>
    </row>
    <row r="778" spans="16:28" x14ac:dyDescent="0.35">
      <c r="P778" s="30">
        <v>43136</v>
      </c>
      <c r="AA778" s="208">
        <v>77.599999999999795</v>
      </c>
      <c r="AB778" s="29" t="s">
        <v>159</v>
      </c>
    </row>
    <row r="779" spans="16:28" x14ac:dyDescent="0.35">
      <c r="P779" s="30">
        <v>43137</v>
      </c>
      <c r="AA779" s="208">
        <v>77.699999999999804</v>
      </c>
      <c r="AB779" s="29" t="s">
        <v>159</v>
      </c>
    </row>
    <row r="780" spans="16:28" x14ac:dyDescent="0.35">
      <c r="P780" s="30">
        <v>43138</v>
      </c>
      <c r="AA780" s="208">
        <v>77.799999999999798</v>
      </c>
      <c r="AB780" s="29" t="s">
        <v>159</v>
      </c>
    </row>
    <row r="781" spans="16:28" x14ac:dyDescent="0.35">
      <c r="P781" s="30">
        <v>43139</v>
      </c>
      <c r="AA781" s="208">
        <v>77.899999999999807</v>
      </c>
      <c r="AB781" s="29" t="s">
        <v>159</v>
      </c>
    </row>
    <row r="782" spans="16:28" x14ac:dyDescent="0.35">
      <c r="P782" s="30">
        <v>43140</v>
      </c>
      <c r="AA782" s="208">
        <v>77.999999999999801</v>
      </c>
      <c r="AB782" s="29" t="s">
        <v>159</v>
      </c>
    </row>
    <row r="783" spans="16:28" x14ac:dyDescent="0.35">
      <c r="P783" s="30">
        <v>43141</v>
      </c>
      <c r="AA783" s="208">
        <v>78.099999999999795</v>
      </c>
      <c r="AB783" s="29" t="s">
        <v>159</v>
      </c>
    </row>
    <row r="784" spans="16:28" x14ac:dyDescent="0.35">
      <c r="P784" s="30">
        <v>43142</v>
      </c>
      <c r="AA784" s="208">
        <v>78.199999999999804</v>
      </c>
      <c r="AB784" s="29" t="s">
        <v>159</v>
      </c>
    </row>
    <row r="785" spans="16:28" x14ac:dyDescent="0.35">
      <c r="P785" s="30">
        <v>43143</v>
      </c>
      <c r="AA785" s="208">
        <v>78.299999999999798</v>
      </c>
      <c r="AB785" s="29" t="s">
        <v>159</v>
      </c>
    </row>
    <row r="786" spans="16:28" x14ac:dyDescent="0.35">
      <c r="P786" s="30">
        <v>43144</v>
      </c>
      <c r="AA786" s="208">
        <v>78.399999999999807</v>
      </c>
      <c r="AB786" s="29" t="s">
        <v>159</v>
      </c>
    </row>
    <row r="787" spans="16:28" x14ac:dyDescent="0.35">
      <c r="P787" s="30">
        <v>43145</v>
      </c>
      <c r="AA787" s="208">
        <v>78.499999999999801</v>
      </c>
      <c r="AB787" s="29" t="s">
        <v>159</v>
      </c>
    </row>
    <row r="788" spans="16:28" x14ac:dyDescent="0.35">
      <c r="P788" s="30">
        <v>43146</v>
      </c>
      <c r="AA788" s="208">
        <v>78.599999999999795</v>
      </c>
      <c r="AB788" s="29" t="s">
        <v>159</v>
      </c>
    </row>
    <row r="789" spans="16:28" x14ac:dyDescent="0.35">
      <c r="P789" s="30">
        <v>43147</v>
      </c>
      <c r="AA789" s="208">
        <v>78.699999999999804</v>
      </c>
      <c r="AB789" s="29" t="s">
        <v>159</v>
      </c>
    </row>
    <row r="790" spans="16:28" x14ac:dyDescent="0.35">
      <c r="P790" s="30">
        <v>43148</v>
      </c>
      <c r="AA790" s="208">
        <v>78.799999999999798</v>
      </c>
      <c r="AB790" s="29" t="s">
        <v>159</v>
      </c>
    </row>
    <row r="791" spans="16:28" x14ac:dyDescent="0.35">
      <c r="P791" s="30">
        <v>43149</v>
      </c>
      <c r="AA791" s="208">
        <v>78.899999999999693</v>
      </c>
      <c r="AB791" s="29" t="s">
        <v>159</v>
      </c>
    </row>
    <row r="792" spans="16:28" x14ac:dyDescent="0.35">
      <c r="P792" s="30">
        <v>43150</v>
      </c>
      <c r="AA792" s="208">
        <v>78.999999999999801</v>
      </c>
      <c r="AB792" s="29" t="s">
        <v>159</v>
      </c>
    </row>
    <row r="793" spans="16:28" x14ac:dyDescent="0.35">
      <c r="P793" s="30">
        <v>43151</v>
      </c>
      <c r="AA793" s="208">
        <v>79.099999999999795</v>
      </c>
      <c r="AB793" s="29" t="s">
        <v>159</v>
      </c>
    </row>
    <row r="794" spans="16:28" x14ac:dyDescent="0.35">
      <c r="P794" s="30">
        <v>43152</v>
      </c>
      <c r="AA794" s="208">
        <v>79.199999999999804</v>
      </c>
      <c r="AB794" s="29" t="s">
        <v>159</v>
      </c>
    </row>
    <row r="795" spans="16:28" x14ac:dyDescent="0.35">
      <c r="P795" s="30">
        <v>43153</v>
      </c>
      <c r="AA795" s="208">
        <v>79.299999999999798</v>
      </c>
      <c r="AB795" s="29" t="s">
        <v>159</v>
      </c>
    </row>
    <row r="796" spans="16:28" x14ac:dyDescent="0.35">
      <c r="P796" s="30">
        <v>43154</v>
      </c>
      <c r="AA796" s="208">
        <v>79.399999999999693</v>
      </c>
      <c r="AB796" s="29" t="s">
        <v>159</v>
      </c>
    </row>
    <row r="797" spans="16:28" x14ac:dyDescent="0.35">
      <c r="P797" s="30">
        <v>43155</v>
      </c>
      <c r="AA797" s="208">
        <v>79.499999999999801</v>
      </c>
      <c r="AB797" s="29" t="s">
        <v>159</v>
      </c>
    </row>
    <row r="798" spans="16:28" x14ac:dyDescent="0.35">
      <c r="P798" s="30">
        <v>43156</v>
      </c>
      <c r="AA798" s="208">
        <v>79.599999999999795</v>
      </c>
      <c r="AB798" s="29" t="s">
        <v>159</v>
      </c>
    </row>
    <row r="799" spans="16:28" x14ac:dyDescent="0.35">
      <c r="P799" s="30">
        <v>43157</v>
      </c>
      <c r="AA799" s="208">
        <v>79.699999999999804</v>
      </c>
      <c r="AB799" s="29" t="s">
        <v>159</v>
      </c>
    </row>
    <row r="800" spans="16:28" x14ac:dyDescent="0.35">
      <c r="P800" s="30">
        <v>43158</v>
      </c>
      <c r="AA800" s="208">
        <v>79.799999999999798</v>
      </c>
      <c r="AB800" s="29" t="s">
        <v>159</v>
      </c>
    </row>
    <row r="801" spans="16:28" x14ac:dyDescent="0.35">
      <c r="P801" s="30">
        <v>43159</v>
      </c>
      <c r="AA801" s="208">
        <v>79.899999999999693</v>
      </c>
      <c r="AB801" s="29" t="s">
        <v>159</v>
      </c>
    </row>
    <row r="802" spans="16:28" x14ac:dyDescent="0.35">
      <c r="P802" s="30">
        <v>43160</v>
      </c>
      <c r="AA802" s="208">
        <v>79.999999999999801</v>
      </c>
      <c r="AB802" s="29" t="s">
        <v>161</v>
      </c>
    </row>
    <row r="803" spans="16:28" x14ac:dyDescent="0.35">
      <c r="P803" s="30">
        <v>43161</v>
      </c>
      <c r="AA803" s="208">
        <v>80.099999999999795</v>
      </c>
      <c r="AB803" s="29" t="s">
        <v>161</v>
      </c>
    </row>
    <row r="804" spans="16:28" x14ac:dyDescent="0.35">
      <c r="P804" s="30">
        <v>43162</v>
      </c>
      <c r="AA804" s="208">
        <v>80.199999999999704</v>
      </c>
      <c r="AB804" s="29" t="s">
        <v>161</v>
      </c>
    </row>
    <row r="805" spans="16:28" x14ac:dyDescent="0.35">
      <c r="P805" s="30">
        <v>43163</v>
      </c>
      <c r="AA805" s="208">
        <v>80.299999999999798</v>
      </c>
      <c r="AB805" s="29" t="s">
        <v>161</v>
      </c>
    </row>
    <row r="806" spans="16:28" x14ac:dyDescent="0.35">
      <c r="P806" s="30">
        <v>43164</v>
      </c>
      <c r="AA806" s="208">
        <v>80.399999999999693</v>
      </c>
      <c r="AB806" s="29" t="s">
        <v>161</v>
      </c>
    </row>
    <row r="807" spans="16:28" x14ac:dyDescent="0.35">
      <c r="P807" s="30">
        <v>43165</v>
      </c>
      <c r="AA807" s="208">
        <v>80.499999999999702</v>
      </c>
      <c r="AB807" s="29" t="s">
        <v>161</v>
      </c>
    </row>
    <row r="808" spans="16:28" x14ac:dyDescent="0.35">
      <c r="P808" s="30">
        <v>43166</v>
      </c>
      <c r="AA808" s="208">
        <v>80.599999999999795</v>
      </c>
      <c r="AB808" s="29" t="s">
        <v>161</v>
      </c>
    </row>
    <row r="809" spans="16:28" x14ac:dyDescent="0.35">
      <c r="P809" s="30">
        <v>43167</v>
      </c>
      <c r="AA809" s="208">
        <v>80.699999999999704</v>
      </c>
      <c r="AB809" s="29" t="s">
        <v>161</v>
      </c>
    </row>
    <row r="810" spans="16:28" x14ac:dyDescent="0.35">
      <c r="P810" s="30">
        <v>43168</v>
      </c>
      <c r="AA810" s="208">
        <v>80.799999999999798</v>
      </c>
      <c r="AB810" s="29" t="s">
        <v>161</v>
      </c>
    </row>
    <row r="811" spans="16:28" x14ac:dyDescent="0.35">
      <c r="P811" s="30">
        <v>43169</v>
      </c>
      <c r="AA811" s="208">
        <v>80.899999999999693</v>
      </c>
      <c r="AB811" s="29" t="s">
        <v>161</v>
      </c>
    </row>
    <row r="812" spans="16:28" x14ac:dyDescent="0.35">
      <c r="P812" s="30">
        <v>43170</v>
      </c>
      <c r="AA812" s="208">
        <v>80.999999999999702</v>
      </c>
      <c r="AB812" s="29" t="s">
        <v>161</v>
      </c>
    </row>
    <row r="813" spans="16:28" x14ac:dyDescent="0.35">
      <c r="P813" s="30">
        <v>43171</v>
      </c>
      <c r="AA813" s="208">
        <v>81.099999999999795</v>
      </c>
      <c r="AB813" s="29" t="s">
        <v>161</v>
      </c>
    </row>
    <row r="814" spans="16:28" x14ac:dyDescent="0.35">
      <c r="P814" s="30">
        <v>43172</v>
      </c>
      <c r="AA814" s="208">
        <v>81.199999999999704</v>
      </c>
      <c r="AB814" s="29" t="s">
        <v>161</v>
      </c>
    </row>
    <row r="815" spans="16:28" x14ac:dyDescent="0.35">
      <c r="P815" s="30">
        <v>43173</v>
      </c>
      <c r="AA815" s="208">
        <v>81.299999999999798</v>
      </c>
      <c r="AB815" s="29" t="s">
        <v>161</v>
      </c>
    </row>
    <row r="816" spans="16:28" x14ac:dyDescent="0.35">
      <c r="P816" s="30">
        <v>43174</v>
      </c>
      <c r="AA816" s="208">
        <v>81.399999999999693</v>
      </c>
      <c r="AB816" s="29" t="s">
        <v>161</v>
      </c>
    </row>
    <row r="817" spans="16:28" x14ac:dyDescent="0.35">
      <c r="P817" s="30">
        <v>43175</v>
      </c>
      <c r="AA817" s="208">
        <v>81.499999999999702</v>
      </c>
      <c r="AB817" s="29" t="s">
        <v>161</v>
      </c>
    </row>
    <row r="818" spans="16:28" x14ac:dyDescent="0.35">
      <c r="P818" s="30">
        <v>43176</v>
      </c>
      <c r="AA818" s="208">
        <v>81.599999999999795</v>
      </c>
      <c r="AB818" s="29" t="s">
        <v>161</v>
      </c>
    </row>
    <row r="819" spans="16:28" x14ac:dyDescent="0.35">
      <c r="P819" s="30">
        <v>43177</v>
      </c>
      <c r="AA819" s="208">
        <v>81.699999999999704</v>
      </c>
      <c r="AB819" s="29" t="s">
        <v>161</v>
      </c>
    </row>
    <row r="820" spans="16:28" x14ac:dyDescent="0.35">
      <c r="P820" s="30">
        <v>43178</v>
      </c>
      <c r="AA820" s="208">
        <v>81.799999999999699</v>
      </c>
      <c r="AB820" s="29" t="s">
        <v>161</v>
      </c>
    </row>
    <row r="821" spans="16:28" x14ac:dyDescent="0.35">
      <c r="P821" s="30">
        <v>43179</v>
      </c>
      <c r="AA821" s="208">
        <v>81.899999999999693</v>
      </c>
      <c r="AB821" s="29" t="s">
        <v>161</v>
      </c>
    </row>
    <row r="822" spans="16:28" x14ac:dyDescent="0.35">
      <c r="P822" s="30">
        <v>43180</v>
      </c>
      <c r="AA822" s="208">
        <v>81.999999999999702</v>
      </c>
      <c r="AB822" s="29" t="s">
        <v>161</v>
      </c>
    </row>
    <row r="823" spans="16:28" x14ac:dyDescent="0.35">
      <c r="P823" s="30">
        <v>43181</v>
      </c>
      <c r="AA823" s="208">
        <v>82.099999999999696</v>
      </c>
      <c r="AB823" s="29" t="s">
        <v>161</v>
      </c>
    </row>
    <row r="824" spans="16:28" x14ac:dyDescent="0.35">
      <c r="P824" s="30">
        <v>43182</v>
      </c>
      <c r="AA824" s="208">
        <v>82.199999999999704</v>
      </c>
      <c r="AB824" s="29" t="s">
        <v>161</v>
      </c>
    </row>
    <row r="825" spans="16:28" x14ac:dyDescent="0.35">
      <c r="P825" s="30">
        <v>43183</v>
      </c>
      <c r="AA825" s="208">
        <v>82.299999999999699</v>
      </c>
      <c r="AB825" s="29" t="s">
        <v>161</v>
      </c>
    </row>
    <row r="826" spans="16:28" x14ac:dyDescent="0.35">
      <c r="P826" s="30">
        <v>43184</v>
      </c>
      <c r="AA826" s="208">
        <v>82.399999999999693</v>
      </c>
      <c r="AB826" s="29" t="s">
        <v>161</v>
      </c>
    </row>
    <row r="827" spans="16:28" x14ac:dyDescent="0.35">
      <c r="P827" s="30">
        <v>43185</v>
      </c>
      <c r="AA827" s="208">
        <v>82.499999999999702</v>
      </c>
      <c r="AB827" s="29" t="s">
        <v>161</v>
      </c>
    </row>
    <row r="828" spans="16:28" x14ac:dyDescent="0.35">
      <c r="P828" s="30">
        <v>43186</v>
      </c>
      <c r="AA828" s="208">
        <v>82.599999999999696</v>
      </c>
      <c r="AB828" s="29" t="s">
        <v>161</v>
      </c>
    </row>
    <row r="829" spans="16:28" x14ac:dyDescent="0.35">
      <c r="P829" s="30">
        <v>43187</v>
      </c>
      <c r="AA829" s="208">
        <v>82.699999999999704</v>
      </c>
      <c r="AB829" s="29" t="s">
        <v>161</v>
      </c>
    </row>
    <row r="830" spans="16:28" x14ac:dyDescent="0.35">
      <c r="P830" s="30">
        <v>43188</v>
      </c>
      <c r="AA830" s="208">
        <v>82.799999999999699</v>
      </c>
      <c r="AB830" s="29" t="s">
        <v>161</v>
      </c>
    </row>
    <row r="831" spans="16:28" x14ac:dyDescent="0.35">
      <c r="P831" s="30">
        <v>43189</v>
      </c>
      <c r="AA831" s="208">
        <v>82.899999999999693</v>
      </c>
      <c r="AB831" s="29" t="s">
        <v>161</v>
      </c>
    </row>
    <row r="832" spans="16:28" x14ac:dyDescent="0.35">
      <c r="P832" s="30">
        <v>43190</v>
      </c>
      <c r="AA832" s="208">
        <v>82.999999999999702</v>
      </c>
      <c r="AB832" s="29" t="s">
        <v>161</v>
      </c>
    </row>
    <row r="833" spans="16:28" x14ac:dyDescent="0.35">
      <c r="P833" s="30">
        <v>43191</v>
      </c>
      <c r="AA833" s="208">
        <v>83.099999999999696</v>
      </c>
      <c r="AB833" s="29" t="s">
        <v>161</v>
      </c>
    </row>
    <row r="834" spans="16:28" x14ac:dyDescent="0.35">
      <c r="P834" s="30">
        <v>43192</v>
      </c>
      <c r="AA834" s="208">
        <v>83.199999999999704</v>
      </c>
      <c r="AB834" s="29" t="s">
        <v>161</v>
      </c>
    </row>
    <row r="835" spans="16:28" x14ac:dyDescent="0.35">
      <c r="P835" s="30">
        <v>43193</v>
      </c>
      <c r="AA835" s="208">
        <v>83.299999999999699</v>
      </c>
      <c r="AB835" s="29" t="s">
        <v>161</v>
      </c>
    </row>
    <row r="836" spans="16:28" x14ac:dyDescent="0.35">
      <c r="P836" s="30">
        <v>43194</v>
      </c>
      <c r="AA836" s="208">
        <v>83.399999999999693</v>
      </c>
      <c r="AB836" s="29" t="s">
        <v>161</v>
      </c>
    </row>
    <row r="837" spans="16:28" x14ac:dyDescent="0.35">
      <c r="P837" s="30">
        <v>43195</v>
      </c>
      <c r="AA837" s="208">
        <v>83.499999999999702</v>
      </c>
      <c r="AB837" s="29" t="s">
        <v>161</v>
      </c>
    </row>
    <row r="838" spans="16:28" x14ac:dyDescent="0.35">
      <c r="P838" s="30">
        <v>43196</v>
      </c>
      <c r="AA838" s="208">
        <v>83.599999999999696</v>
      </c>
      <c r="AB838" s="29" t="s">
        <v>161</v>
      </c>
    </row>
    <row r="839" spans="16:28" x14ac:dyDescent="0.35">
      <c r="P839" s="30">
        <v>43197</v>
      </c>
      <c r="AA839" s="208">
        <v>83.699999999999704</v>
      </c>
      <c r="AB839" s="29" t="s">
        <v>161</v>
      </c>
    </row>
    <row r="840" spans="16:28" x14ac:dyDescent="0.35">
      <c r="P840" s="30">
        <v>43198</v>
      </c>
      <c r="AA840" s="208">
        <v>83.799999999999699</v>
      </c>
      <c r="AB840" s="29" t="s">
        <v>161</v>
      </c>
    </row>
    <row r="841" spans="16:28" x14ac:dyDescent="0.35">
      <c r="P841" s="30">
        <v>43199</v>
      </c>
      <c r="AA841" s="208">
        <v>83.899999999999693</v>
      </c>
      <c r="AB841" s="29" t="s">
        <v>161</v>
      </c>
    </row>
    <row r="842" spans="16:28" x14ac:dyDescent="0.35">
      <c r="P842" s="30">
        <v>43200</v>
      </c>
      <c r="AA842" s="208">
        <v>83.999999999999702</v>
      </c>
      <c r="AB842" s="29" t="s">
        <v>161</v>
      </c>
    </row>
    <row r="843" spans="16:28" x14ac:dyDescent="0.35">
      <c r="P843" s="30">
        <v>43201</v>
      </c>
      <c r="AA843" s="208">
        <v>84.099999999999696</v>
      </c>
      <c r="AB843" s="29" t="s">
        <v>161</v>
      </c>
    </row>
    <row r="844" spans="16:28" x14ac:dyDescent="0.35">
      <c r="P844" s="30">
        <v>43202</v>
      </c>
      <c r="AA844" s="208">
        <v>84.199999999999704</v>
      </c>
      <c r="AB844" s="29" t="s">
        <v>161</v>
      </c>
    </row>
    <row r="845" spans="16:28" x14ac:dyDescent="0.35">
      <c r="P845" s="30">
        <v>43203</v>
      </c>
      <c r="AA845" s="208">
        <v>84.299999999999699</v>
      </c>
      <c r="AB845" s="29" t="s">
        <v>161</v>
      </c>
    </row>
    <row r="846" spans="16:28" x14ac:dyDescent="0.35">
      <c r="P846" s="30">
        <v>43204</v>
      </c>
      <c r="AA846" s="208">
        <v>84.399999999999693</v>
      </c>
      <c r="AB846" s="29" t="s">
        <v>161</v>
      </c>
    </row>
    <row r="847" spans="16:28" x14ac:dyDescent="0.35">
      <c r="P847" s="30">
        <v>43205</v>
      </c>
      <c r="AA847" s="208">
        <v>84.499999999999702</v>
      </c>
      <c r="AB847" s="29" t="s">
        <v>161</v>
      </c>
    </row>
    <row r="848" spans="16:28" x14ac:dyDescent="0.35">
      <c r="P848" s="30">
        <v>43206</v>
      </c>
      <c r="AA848" s="208">
        <v>84.599999999999696</v>
      </c>
      <c r="AB848" s="29" t="s">
        <v>161</v>
      </c>
    </row>
    <row r="849" spans="16:28" x14ac:dyDescent="0.35">
      <c r="P849" s="30">
        <v>43207</v>
      </c>
      <c r="AA849" s="208">
        <v>84.699999999999704</v>
      </c>
      <c r="AB849" s="29" t="s">
        <v>161</v>
      </c>
    </row>
    <row r="850" spans="16:28" x14ac:dyDescent="0.35">
      <c r="P850" s="30">
        <v>43208</v>
      </c>
      <c r="AA850" s="208">
        <v>84.799999999999699</v>
      </c>
      <c r="AB850" s="29" t="s">
        <v>161</v>
      </c>
    </row>
    <row r="851" spans="16:28" x14ac:dyDescent="0.35">
      <c r="P851" s="30">
        <v>43209</v>
      </c>
      <c r="AA851" s="208">
        <v>84.899999999999693</v>
      </c>
      <c r="AB851" s="29" t="s">
        <v>161</v>
      </c>
    </row>
    <row r="852" spans="16:28" x14ac:dyDescent="0.35">
      <c r="P852" s="30">
        <v>43210</v>
      </c>
      <c r="AA852" s="208">
        <v>84.999999999999702</v>
      </c>
      <c r="AB852" s="29" t="s">
        <v>161</v>
      </c>
    </row>
    <row r="853" spans="16:28" x14ac:dyDescent="0.35">
      <c r="P853" s="30">
        <v>43211</v>
      </c>
      <c r="AA853" s="208">
        <v>85.099999999999696</v>
      </c>
      <c r="AB853" s="29" t="s">
        <v>161</v>
      </c>
    </row>
    <row r="854" spans="16:28" x14ac:dyDescent="0.35">
      <c r="P854" s="30">
        <v>43212</v>
      </c>
      <c r="AA854" s="208">
        <v>85.199999999999704</v>
      </c>
      <c r="AB854" s="29" t="s">
        <v>161</v>
      </c>
    </row>
    <row r="855" spans="16:28" x14ac:dyDescent="0.35">
      <c r="P855" s="30">
        <v>43213</v>
      </c>
      <c r="AA855" s="208">
        <v>85.299999999999699</v>
      </c>
      <c r="AB855" s="29" t="s">
        <v>161</v>
      </c>
    </row>
    <row r="856" spans="16:28" x14ac:dyDescent="0.35">
      <c r="P856" s="30">
        <v>43214</v>
      </c>
      <c r="AA856" s="208">
        <v>85.399999999999693</v>
      </c>
      <c r="AB856" s="29" t="s">
        <v>161</v>
      </c>
    </row>
    <row r="857" spans="16:28" x14ac:dyDescent="0.35">
      <c r="P857" s="30">
        <v>43215</v>
      </c>
      <c r="AA857" s="208">
        <v>85.499999999999702</v>
      </c>
      <c r="AB857" s="29" t="s">
        <v>161</v>
      </c>
    </row>
    <row r="858" spans="16:28" x14ac:dyDescent="0.35">
      <c r="P858" s="30">
        <v>43216</v>
      </c>
      <c r="AA858" s="208">
        <v>85.599999999999696</v>
      </c>
      <c r="AB858" s="29" t="s">
        <v>161</v>
      </c>
    </row>
    <row r="859" spans="16:28" x14ac:dyDescent="0.35">
      <c r="P859" s="30">
        <v>43217</v>
      </c>
      <c r="AA859" s="208">
        <v>85.699999999999704</v>
      </c>
      <c r="AB859" s="29" t="s">
        <v>161</v>
      </c>
    </row>
    <row r="860" spans="16:28" x14ac:dyDescent="0.35">
      <c r="P860" s="30">
        <v>43218</v>
      </c>
      <c r="AA860" s="208">
        <v>85.799999999999699</v>
      </c>
      <c r="AB860" s="29" t="s">
        <v>161</v>
      </c>
    </row>
    <row r="861" spans="16:28" x14ac:dyDescent="0.35">
      <c r="P861" s="30">
        <v>43219</v>
      </c>
      <c r="AA861" s="208">
        <v>85.899999999999693</v>
      </c>
      <c r="AB861" s="29" t="s">
        <v>161</v>
      </c>
    </row>
    <row r="862" spans="16:28" x14ac:dyDescent="0.35">
      <c r="P862" s="30">
        <v>43220</v>
      </c>
      <c r="AA862" s="208">
        <v>85.999999999999702</v>
      </c>
      <c r="AB862" s="29" t="s">
        <v>161</v>
      </c>
    </row>
    <row r="863" spans="16:28" x14ac:dyDescent="0.35">
      <c r="P863" s="30">
        <v>43221</v>
      </c>
      <c r="AA863" s="208">
        <v>86.099999999999696</v>
      </c>
      <c r="AB863" s="29" t="s">
        <v>161</v>
      </c>
    </row>
    <row r="864" spans="16:28" x14ac:dyDescent="0.35">
      <c r="P864" s="30">
        <v>43222</v>
      </c>
      <c r="AA864" s="208">
        <v>86.199999999999704</v>
      </c>
      <c r="AB864" s="29" t="s">
        <v>161</v>
      </c>
    </row>
    <row r="865" spans="16:28" x14ac:dyDescent="0.35">
      <c r="P865" s="30">
        <v>43223</v>
      </c>
      <c r="AA865" s="208">
        <v>86.299999999999699</v>
      </c>
      <c r="AB865" s="29" t="s">
        <v>161</v>
      </c>
    </row>
    <row r="866" spans="16:28" x14ac:dyDescent="0.35">
      <c r="P866" s="30">
        <v>43224</v>
      </c>
      <c r="AA866" s="208">
        <v>86.399999999999693</v>
      </c>
      <c r="AB866" s="29" t="s">
        <v>161</v>
      </c>
    </row>
    <row r="867" spans="16:28" x14ac:dyDescent="0.35">
      <c r="P867" s="30">
        <v>43225</v>
      </c>
      <c r="AA867" s="208">
        <v>86.499999999999702</v>
      </c>
      <c r="AB867" s="29" t="s">
        <v>161</v>
      </c>
    </row>
    <row r="868" spans="16:28" x14ac:dyDescent="0.35">
      <c r="P868" s="30">
        <v>43226</v>
      </c>
      <c r="AA868" s="208">
        <v>86.599999999999696</v>
      </c>
      <c r="AB868" s="29" t="s">
        <v>161</v>
      </c>
    </row>
    <row r="869" spans="16:28" x14ac:dyDescent="0.35">
      <c r="P869" s="30">
        <v>43227</v>
      </c>
      <c r="AA869" s="208">
        <v>86.699999999999704</v>
      </c>
      <c r="AB869" s="29" t="s">
        <v>161</v>
      </c>
    </row>
    <row r="870" spans="16:28" x14ac:dyDescent="0.35">
      <c r="P870" s="30">
        <v>43228</v>
      </c>
      <c r="AA870" s="208">
        <v>86.799999999999699</v>
      </c>
      <c r="AB870" s="29" t="s">
        <v>161</v>
      </c>
    </row>
    <row r="871" spans="16:28" x14ac:dyDescent="0.35">
      <c r="P871" s="30">
        <v>43229</v>
      </c>
      <c r="AA871" s="208">
        <v>86.899999999999693</v>
      </c>
      <c r="AB871" s="29" t="s">
        <v>161</v>
      </c>
    </row>
    <row r="872" spans="16:28" x14ac:dyDescent="0.35">
      <c r="P872" s="30">
        <v>43230</v>
      </c>
      <c r="AA872" s="208">
        <v>86.999999999999702</v>
      </c>
      <c r="AB872" s="29" t="s">
        <v>161</v>
      </c>
    </row>
    <row r="873" spans="16:28" x14ac:dyDescent="0.35">
      <c r="P873" s="30">
        <v>43231</v>
      </c>
      <c r="AA873" s="208">
        <v>87.099999999999696</v>
      </c>
      <c r="AB873" s="29" t="s">
        <v>161</v>
      </c>
    </row>
    <row r="874" spans="16:28" x14ac:dyDescent="0.35">
      <c r="P874" s="30">
        <v>43232</v>
      </c>
      <c r="AA874" s="208">
        <v>87.199999999999704</v>
      </c>
      <c r="AB874" s="29" t="s">
        <v>161</v>
      </c>
    </row>
    <row r="875" spans="16:28" x14ac:dyDescent="0.35">
      <c r="P875" s="30">
        <v>43233</v>
      </c>
      <c r="AA875" s="208">
        <v>87.299999999999699</v>
      </c>
      <c r="AB875" s="29" t="s">
        <v>161</v>
      </c>
    </row>
    <row r="876" spans="16:28" x14ac:dyDescent="0.35">
      <c r="P876" s="30">
        <v>43234</v>
      </c>
      <c r="AA876" s="208">
        <v>87.399999999999693</v>
      </c>
      <c r="AB876" s="29" t="s">
        <v>161</v>
      </c>
    </row>
    <row r="877" spans="16:28" x14ac:dyDescent="0.35">
      <c r="P877" s="30">
        <v>43235</v>
      </c>
      <c r="AA877" s="208">
        <v>87.499999999999702</v>
      </c>
      <c r="AB877" s="29" t="s">
        <v>161</v>
      </c>
    </row>
    <row r="878" spans="16:28" x14ac:dyDescent="0.35">
      <c r="P878" s="30">
        <v>43236</v>
      </c>
      <c r="AA878" s="208">
        <v>87.599999999999696</v>
      </c>
      <c r="AB878" s="29" t="s">
        <v>161</v>
      </c>
    </row>
    <row r="879" spans="16:28" x14ac:dyDescent="0.35">
      <c r="P879" s="30">
        <v>43237</v>
      </c>
      <c r="AA879" s="208">
        <v>87.699999999999704</v>
      </c>
      <c r="AB879" s="29" t="s">
        <v>161</v>
      </c>
    </row>
    <row r="880" spans="16:28" x14ac:dyDescent="0.35">
      <c r="P880" s="30">
        <v>43238</v>
      </c>
      <c r="AA880" s="208">
        <v>87.799999999999699</v>
      </c>
      <c r="AB880" s="29" t="s">
        <v>161</v>
      </c>
    </row>
    <row r="881" spans="16:28" x14ac:dyDescent="0.35">
      <c r="P881" s="30">
        <v>43239</v>
      </c>
      <c r="AA881" s="208">
        <v>87.899999999999693</v>
      </c>
      <c r="AB881" s="29" t="s">
        <v>161</v>
      </c>
    </row>
    <row r="882" spans="16:28" x14ac:dyDescent="0.35">
      <c r="P882" s="30">
        <v>43240</v>
      </c>
      <c r="AA882" s="208">
        <v>87.999999999999702</v>
      </c>
      <c r="AB882" s="29" t="s">
        <v>161</v>
      </c>
    </row>
    <row r="883" spans="16:28" x14ac:dyDescent="0.35">
      <c r="P883" s="30">
        <v>43241</v>
      </c>
      <c r="AA883" s="208">
        <v>88.099999999999696</v>
      </c>
      <c r="AB883" s="29" t="s">
        <v>161</v>
      </c>
    </row>
    <row r="884" spans="16:28" x14ac:dyDescent="0.35">
      <c r="P884" s="30">
        <v>43242</v>
      </c>
      <c r="AA884" s="208">
        <v>88.199999999999704</v>
      </c>
      <c r="AB884" s="29" t="s">
        <v>161</v>
      </c>
    </row>
    <row r="885" spans="16:28" x14ac:dyDescent="0.35">
      <c r="P885" s="30">
        <v>43243</v>
      </c>
      <c r="AA885" s="208">
        <v>88.299999999999699</v>
      </c>
      <c r="AB885" s="29" t="s">
        <v>161</v>
      </c>
    </row>
    <row r="886" spans="16:28" x14ac:dyDescent="0.35">
      <c r="P886" s="30">
        <v>43244</v>
      </c>
      <c r="AA886" s="208">
        <v>88.399999999999693</v>
      </c>
      <c r="AB886" s="29" t="s">
        <v>161</v>
      </c>
    </row>
    <row r="887" spans="16:28" x14ac:dyDescent="0.35">
      <c r="P887" s="30">
        <v>43245</v>
      </c>
      <c r="AA887" s="208">
        <v>88.499999999999702</v>
      </c>
      <c r="AB887" s="29" t="s">
        <v>161</v>
      </c>
    </row>
    <row r="888" spans="16:28" x14ac:dyDescent="0.35">
      <c r="P888" s="30">
        <v>43246</v>
      </c>
      <c r="AA888" s="208">
        <v>88.599999999999696</v>
      </c>
      <c r="AB888" s="29" t="s">
        <v>161</v>
      </c>
    </row>
    <row r="889" spans="16:28" x14ac:dyDescent="0.35">
      <c r="P889" s="30">
        <v>43247</v>
      </c>
      <c r="AA889" s="208">
        <v>88.699999999999704</v>
      </c>
      <c r="AB889" s="29" t="s">
        <v>161</v>
      </c>
    </row>
    <row r="890" spans="16:28" x14ac:dyDescent="0.35">
      <c r="P890" s="30">
        <v>43248</v>
      </c>
      <c r="AA890" s="208">
        <v>88.799999999999699</v>
      </c>
      <c r="AB890" s="29" t="s">
        <v>161</v>
      </c>
    </row>
    <row r="891" spans="16:28" x14ac:dyDescent="0.35">
      <c r="P891" s="30">
        <v>43249</v>
      </c>
      <c r="AA891" s="208">
        <v>88.899999999999693</v>
      </c>
      <c r="AB891" s="29" t="s">
        <v>161</v>
      </c>
    </row>
    <row r="892" spans="16:28" x14ac:dyDescent="0.35">
      <c r="P892" s="30">
        <v>43250</v>
      </c>
      <c r="AA892" s="208">
        <v>88.999999999999702</v>
      </c>
      <c r="AB892" s="29" t="s">
        <v>161</v>
      </c>
    </row>
    <row r="893" spans="16:28" x14ac:dyDescent="0.35">
      <c r="P893" s="30">
        <v>43251</v>
      </c>
      <c r="AA893" s="208">
        <v>89.099999999999696</v>
      </c>
      <c r="AB893" s="29" t="s">
        <v>161</v>
      </c>
    </row>
    <row r="894" spans="16:28" x14ac:dyDescent="0.35">
      <c r="P894" s="30">
        <v>43252</v>
      </c>
      <c r="AA894" s="208">
        <v>89.199999999999704</v>
      </c>
      <c r="AB894" s="29" t="s">
        <v>161</v>
      </c>
    </row>
    <row r="895" spans="16:28" x14ac:dyDescent="0.35">
      <c r="P895" s="30">
        <v>43253</v>
      </c>
      <c r="AA895" s="208">
        <v>89.299999999999699</v>
      </c>
      <c r="AB895" s="29" t="s">
        <v>161</v>
      </c>
    </row>
    <row r="896" spans="16:28" x14ac:dyDescent="0.35">
      <c r="P896" s="30">
        <v>43254</v>
      </c>
      <c r="AA896" s="208">
        <v>89.399999999999693</v>
      </c>
      <c r="AB896" s="29" t="s">
        <v>161</v>
      </c>
    </row>
    <row r="897" spans="16:28" x14ac:dyDescent="0.35">
      <c r="P897" s="30">
        <v>43255</v>
      </c>
      <c r="AA897" s="208">
        <v>89.499999999999702</v>
      </c>
      <c r="AB897" s="29" t="s">
        <v>161</v>
      </c>
    </row>
    <row r="898" spans="16:28" x14ac:dyDescent="0.35">
      <c r="P898" s="30">
        <v>43256</v>
      </c>
      <c r="AA898" s="208">
        <v>89.599999999999696</v>
      </c>
      <c r="AB898" s="29" t="s">
        <v>161</v>
      </c>
    </row>
    <row r="899" spans="16:28" x14ac:dyDescent="0.35">
      <c r="P899" s="30">
        <v>43257</v>
      </c>
      <c r="AA899" s="208">
        <v>89.699999999999704</v>
      </c>
      <c r="AB899" s="29" t="s">
        <v>161</v>
      </c>
    </row>
    <row r="900" spans="16:28" x14ac:dyDescent="0.35">
      <c r="P900" s="30">
        <v>43258</v>
      </c>
      <c r="AA900" s="208">
        <v>89.799999999999699</v>
      </c>
      <c r="AB900" s="29" t="s">
        <v>161</v>
      </c>
    </row>
    <row r="901" spans="16:28" x14ac:dyDescent="0.35">
      <c r="P901" s="30">
        <v>43259</v>
      </c>
      <c r="AA901" s="208">
        <v>89.899999999999693</v>
      </c>
      <c r="AB901" s="29" t="s">
        <v>161</v>
      </c>
    </row>
    <row r="902" spans="16:28" x14ac:dyDescent="0.35">
      <c r="P902" s="30">
        <v>43260</v>
      </c>
      <c r="AA902" s="208">
        <v>89.999999999999702</v>
      </c>
      <c r="AB902" s="29" t="s">
        <v>161</v>
      </c>
    </row>
    <row r="903" spans="16:28" x14ac:dyDescent="0.35">
      <c r="P903" s="30">
        <v>43261</v>
      </c>
      <c r="AA903" s="208">
        <v>90.099999999999696</v>
      </c>
      <c r="AB903" s="29" t="s">
        <v>161</v>
      </c>
    </row>
    <row r="904" spans="16:28" x14ac:dyDescent="0.35">
      <c r="P904" s="30">
        <v>43262</v>
      </c>
      <c r="AA904" s="208">
        <v>90.199999999999704</v>
      </c>
      <c r="AB904" s="29" t="s">
        <v>161</v>
      </c>
    </row>
    <row r="905" spans="16:28" x14ac:dyDescent="0.35">
      <c r="P905" s="30">
        <v>43263</v>
      </c>
      <c r="AA905" s="208">
        <v>90.299999999999699</v>
      </c>
      <c r="AB905" s="29" t="s">
        <v>161</v>
      </c>
    </row>
    <row r="906" spans="16:28" x14ac:dyDescent="0.35">
      <c r="P906" s="30">
        <v>43264</v>
      </c>
      <c r="AA906" s="208">
        <v>90.399999999999693</v>
      </c>
      <c r="AB906" s="29" t="s">
        <v>161</v>
      </c>
    </row>
    <row r="907" spans="16:28" x14ac:dyDescent="0.35">
      <c r="P907" s="30">
        <v>43265</v>
      </c>
      <c r="AA907" s="208">
        <v>90.499999999999702</v>
      </c>
      <c r="AB907" s="29" t="s">
        <v>161</v>
      </c>
    </row>
    <row r="908" spans="16:28" x14ac:dyDescent="0.35">
      <c r="P908" s="30">
        <v>43266</v>
      </c>
      <c r="AA908" s="208">
        <v>90.599999999999696</v>
      </c>
      <c r="AB908" s="29" t="s">
        <v>161</v>
      </c>
    </row>
    <row r="909" spans="16:28" x14ac:dyDescent="0.35">
      <c r="P909" s="30">
        <v>43267</v>
      </c>
      <c r="AA909" s="208">
        <v>90.699999999999704</v>
      </c>
      <c r="AB909" s="29" t="s">
        <v>161</v>
      </c>
    </row>
    <row r="910" spans="16:28" x14ac:dyDescent="0.35">
      <c r="P910" s="30">
        <v>43268</v>
      </c>
      <c r="AA910" s="208">
        <v>90.799999999999699</v>
      </c>
      <c r="AB910" s="29" t="s">
        <v>161</v>
      </c>
    </row>
    <row r="911" spans="16:28" x14ac:dyDescent="0.35">
      <c r="P911" s="30">
        <v>43269</v>
      </c>
      <c r="AA911" s="208">
        <v>90.899999999999693</v>
      </c>
      <c r="AB911" s="29" t="s">
        <v>161</v>
      </c>
    </row>
    <row r="912" spans="16:28" x14ac:dyDescent="0.35">
      <c r="P912" s="30">
        <v>43270</v>
      </c>
      <c r="AA912" s="208">
        <v>90.999999999999702</v>
      </c>
      <c r="AB912" s="29" t="s">
        <v>161</v>
      </c>
    </row>
    <row r="913" spans="16:28" x14ac:dyDescent="0.35">
      <c r="P913" s="30">
        <v>43271</v>
      </c>
      <c r="AA913" s="208">
        <v>91.099999999999696</v>
      </c>
      <c r="AB913" s="29" t="s">
        <v>161</v>
      </c>
    </row>
    <row r="914" spans="16:28" x14ac:dyDescent="0.35">
      <c r="P914" s="30">
        <v>43272</v>
      </c>
      <c r="AA914" s="208">
        <v>91.199999999999704</v>
      </c>
      <c r="AB914" s="29" t="s">
        <v>161</v>
      </c>
    </row>
    <row r="915" spans="16:28" x14ac:dyDescent="0.35">
      <c r="P915" s="30">
        <v>43273</v>
      </c>
      <c r="AA915" s="208">
        <v>91.299999999999699</v>
      </c>
      <c r="AB915" s="29" t="s">
        <v>161</v>
      </c>
    </row>
    <row r="916" spans="16:28" x14ac:dyDescent="0.35">
      <c r="P916" s="30">
        <v>43274</v>
      </c>
      <c r="AA916" s="208">
        <v>91.399999999999693</v>
      </c>
      <c r="AB916" s="29" t="s">
        <v>161</v>
      </c>
    </row>
    <row r="917" spans="16:28" x14ac:dyDescent="0.35">
      <c r="P917" s="30">
        <v>43275</v>
      </c>
      <c r="AA917" s="208">
        <v>91.499999999999702</v>
      </c>
      <c r="AB917" s="29" t="s">
        <v>161</v>
      </c>
    </row>
    <row r="918" spans="16:28" x14ac:dyDescent="0.35">
      <c r="P918" s="30">
        <v>43276</v>
      </c>
      <c r="AA918" s="208">
        <v>91.599999999999696</v>
      </c>
      <c r="AB918" s="29" t="s">
        <v>161</v>
      </c>
    </row>
    <row r="919" spans="16:28" x14ac:dyDescent="0.35">
      <c r="P919" s="30">
        <v>43277</v>
      </c>
      <c r="AA919" s="208">
        <v>91.699999999999704</v>
      </c>
      <c r="AB919" s="29" t="s">
        <v>161</v>
      </c>
    </row>
    <row r="920" spans="16:28" x14ac:dyDescent="0.35">
      <c r="P920" s="30">
        <v>43278</v>
      </c>
      <c r="AA920" s="208">
        <v>91.799999999999699</v>
      </c>
      <c r="AB920" s="29" t="s">
        <v>161</v>
      </c>
    </row>
    <row r="921" spans="16:28" x14ac:dyDescent="0.35">
      <c r="P921" s="30">
        <v>43279</v>
      </c>
      <c r="AA921" s="208">
        <v>91.899999999999693</v>
      </c>
      <c r="AB921" s="29" t="s">
        <v>161</v>
      </c>
    </row>
    <row r="922" spans="16:28" x14ac:dyDescent="0.35">
      <c r="P922" s="30">
        <v>43280</v>
      </c>
      <c r="AA922" s="208">
        <v>91.999999999999702</v>
      </c>
      <c r="AB922" s="29" t="s">
        <v>161</v>
      </c>
    </row>
    <row r="923" spans="16:28" x14ac:dyDescent="0.35">
      <c r="P923" s="30">
        <v>43281</v>
      </c>
      <c r="AA923" s="208">
        <v>92.099999999999696</v>
      </c>
      <c r="AB923" s="29" t="s">
        <v>161</v>
      </c>
    </row>
    <row r="924" spans="16:28" x14ac:dyDescent="0.35">
      <c r="P924" s="30">
        <v>43282</v>
      </c>
      <c r="AA924" s="208">
        <v>92.199999999999704</v>
      </c>
      <c r="AB924" s="29" t="s">
        <v>161</v>
      </c>
    </row>
    <row r="925" spans="16:28" x14ac:dyDescent="0.35">
      <c r="P925" s="30">
        <v>43283</v>
      </c>
      <c r="AA925" s="208">
        <v>92.299999999999699</v>
      </c>
      <c r="AB925" s="29" t="s">
        <v>161</v>
      </c>
    </row>
    <row r="926" spans="16:28" x14ac:dyDescent="0.35">
      <c r="P926" s="30">
        <v>43284</v>
      </c>
      <c r="AA926" s="208">
        <v>92.399999999999693</v>
      </c>
      <c r="AB926" s="29" t="s">
        <v>161</v>
      </c>
    </row>
    <row r="927" spans="16:28" x14ac:dyDescent="0.35">
      <c r="P927" s="30">
        <v>43285</v>
      </c>
      <c r="AA927" s="208">
        <v>92.499999999999702</v>
      </c>
      <c r="AB927" s="29" t="s">
        <v>161</v>
      </c>
    </row>
    <row r="928" spans="16:28" x14ac:dyDescent="0.35">
      <c r="P928" s="30">
        <v>43286</v>
      </c>
      <c r="AA928" s="208">
        <v>92.599999999999696</v>
      </c>
      <c r="AB928" s="29" t="s">
        <v>161</v>
      </c>
    </row>
    <row r="929" spans="16:28" x14ac:dyDescent="0.35">
      <c r="P929" s="30">
        <v>43287</v>
      </c>
      <c r="AA929" s="208">
        <v>92.699999999999704</v>
      </c>
      <c r="AB929" s="29" t="s">
        <v>161</v>
      </c>
    </row>
    <row r="930" spans="16:28" x14ac:dyDescent="0.35">
      <c r="P930" s="30">
        <v>43288</v>
      </c>
      <c r="AA930" s="208">
        <v>92.799999999999699</v>
      </c>
      <c r="AB930" s="29" t="s">
        <v>161</v>
      </c>
    </row>
    <row r="931" spans="16:28" x14ac:dyDescent="0.35">
      <c r="P931" s="30">
        <v>43289</v>
      </c>
      <c r="AA931" s="208">
        <v>92.899999999999693</v>
      </c>
      <c r="AB931" s="29" t="s">
        <v>161</v>
      </c>
    </row>
    <row r="932" spans="16:28" x14ac:dyDescent="0.35">
      <c r="P932" s="30">
        <v>43290</v>
      </c>
      <c r="AA932" s="208">
        <v>92.999999999999702</v>
      </c>
      <c r="AB932" s="29" t="s">
        <v>161</v>
      </c>
    </row>
    <row r="933" spans="16:28" x14ac:dyDescent="0.35">
      <c r="P933" s="30">
        <v>43291</v>
      </c>
      <c r="AA933" s="208">
        <v>93.099999999999696</v>
      </c>
      <c r="AB933" s="29" t="s">
        <v>161</v>
      </c>
    </row>
    <row r="934" spans="16:28" x14ac:dyDescent="0.35">
      <c r="P934" s="30">
        <v>43292</v>
      </c>
      <c r="AA934" s="208">
        <v>93.199999999999704</v>
      </c>
      <c r="AB934" s="29" t="s">
        <v>161</v>
      </c>
    </row>
    <row r="935" spans="16:28" x14ac:dyDescent="0.35">
      <c r="P935" s="30">
        <v>43293</v>
      </c>
      <c r="AA935" s="208">
        <v>93.299999999999699</v>
      </c>
      <c r="AB935" s="29" t="s">
        <v>161</v>
      </c>
    </row>
    <row r="936" spans="16:28" x14ac:dyDescent="0.35">
      <c r="P936" s="30">
        <v>43294</v>
      </c>
      <c r="AA936" s="208">
        <v>93.399999999999693</v>
      </c>
      <c r="AB936" s="29" t="s">
        <v>161</v>
      </c>
    </row>
    <row r="937" spans="16:28" x14ac:dyDescent="0.35">
      <c r="P937" s="30">
        <v>43295</v>
      </c>
      <c r="AA937" s="208">
        <v>93.499999999999702</v>
      </c>
      <c r="AB937" s="29" t="s">
        <v>161</v>
      </c>
    </row>
    <row r="938" spans="16:28" x14ac:dyDescent="0.35">
      <c r="P938" s="30">
        <v>43296</v>
      </c>
      <c r="AA938" s="208">
        <v>93.599999999999696</v>
      </c>
      <c r="AB938" s="29" t="s">
        <v>161</v>
      </c>
    </row>
    <row r="939" spans="16:28" x14ac:dyDescent="0.35">
      <c r="P939" s="30">
        <v>43297</v>
      </c>
      <c r="AA939" s="208">
        <v>93.699999999999704</v>
      </c>
      <c r="AB939" s="29" t="s">
        <v>161</v>
      </c>
    </row>
    <row r="940" spans="16:28" x14ac:dyDescent="0.35">
      <c r="P940" s="30">
        <v>43298</v>
      </c>
      <c r="AA940" s="208">
        <v>93.799999999999699</v>
      </c>
      <c r="AB940" s="29" t="s">
        <v>161</v>
      </c>
    </row>
    <row r="941" spans="16:28" x14ac:dyDescent="0.35">
      <c r="P941" s="30">
        <v>43299</v>
      </c>
      <c r="AA941" s="208">
        <v>93.899999999999693</v>
      </c>
      <c r="AB941" s="29" t="s">
        <v>161</v>
      </c>
    </row>
    <row r="942" spans="16:28" x14ac:dyDescent="0.35">
      <c r="P942" s="30">
        <v>43300</v>
      </c>
      <c r="AA942" s="208">
        <v>93.999999999999702</v>
      </c>
      <c r="AB942" s="29" t="s">
        <v>161</v>
      </c>
    </row>
    <row r="943" spans="16:28" x14ac:dyDescent="0.35">
      <c r="P943" s="30">
        <v>43301</v>
      </c>
      <c r="AA943" s="208">
        <v>94.099999999999696</v>
      </c>
      <c r="AB943" s="29" t="s">
        <v>161</v>
      </c>
    </row>
    <row r="944" spans="16:28" x14ac:dyDescent="0.35">
      <c r="P944" s="30">
        <v>43302</v>
      </c>
      <c r="AA944" s="208">
        <v>94.199999999999704</v>
      </c>
      <c r="AB944" s="29" t="s">
        <v>161</v>
      </c>
    </row>
    <row r="945" spans="16:28" x14ac:dyDescent="0.35">
      <c r="P945" s="30">
        <v>43303</v>
      </c>
      <c r="AA945" s="208">
        <v>94.299999999999699</v>
      </c>
      <c r="AB945" s="29" t="s">
        <v>161</v>
      </c>
    </row>
    <row r="946" spans="16:28" x14ac:dyDescent="0.35">
      <c r="P946" s="30">
        <v>43304</v>
      </c>
      <c r="AA946" s="208">
        <v>94.399999999999693</v>
      </c>
      <c r="AB946" s="29" t="s">
        <v>161</v>
      </c>
    </row>
    <row r="947" spans="16:28" x14ac:dyDescent="0.35">
      <c r="P947" s="30">
        <v>43305</v>
      </c>
      <c r="AA947" s="208">
        <v>94.499999999999702</v>
      </c>
      <c r="AB947" s="29" t="s">
        <v>161</v>
      </c>
    </row>
    <row r="948" spans="16:28" x14ac:dyDescent="0.35">
      <c r="P948" s="30">
        <v>43306</v>
      </c>
      <c r="AA948" s="208">
        <v>94.599999999999696</v>
      </c>
      <c r="AB948" s="29" t="s">
        <v>161</v>
      </c>
    </row>
    <row r="949" spans="16:28" x14ac:dyDescent="0.35">
      <c r="P949" s="30">
        <v>43307</v>
      </c>
      <c r="AA949" s="208">
        <v>94.699999999999704</v>
      </c>
      <c r="AB949" s="29" t="s">
        <v>161</v>
      </c>
    </row>
    <row r="950" spans="16:28" x14ac:dyDescent="0.35">
      <c r="P950" s="30">
        <v>43308</v>
      </c>
      <c r="AA950" s="208">
        <v>94.799999999999699</v>
      </c>
      <c r="AB950" s="29" t="s">
        <v>161</v>
      </c>
    </row>
    <row r="951" spans="16:28" x14ac:dyDescent="0.35">
      <c r="P951" s="30">
        <v>43309</v>
      </c>
      <c r="AA951" s="208">
        <v>94.899999999999693</v>
      </c>
      <c r="AB951" s="29" t="s">
        <v>161</v>
      </c>
    </row>
    <row r="952" spans="16:28" x14ac:dyDescent="0.35">
      <c r="P952" s="30">
        <v>43310</v>
      </c>
      <c r="AA952" s="208">
        <v>94.999999999999702</v>
      </c>
      <c r="AB952" s="29" t="s">
        <v>162</v>
      </c>
    </row>
    <row r="953" spans="16:28" x14ac:dyDescent="0.35">
      <c r="P953" s="30">
        <v>43311</v>
      </c>
      <c r="AA953" s="208">
        <v>95.099999999999696</v>
      </c>
      <c r="AB953" s="29" t="s">
        <v>162</v>
      </c>
    </row>
    <row r="954" spans="16:28" x14ac:dyDescent="0.35">
      <c r="P954" s="30">
        <v>43312</v>
      </c>
      <c r="AA954" s="208">
        <v>95.199999999999704</v>
      </c>
      <c r="AB954" s="29" t="s">
        <v>162</v>
      </c>
    </row>
    <row r="955" spans="16:28" x14ac:dyDescent="0.35">
      <c r="P955" s="30">
        <v>43313</v>
      </c>
      <c r="AA955" s="208">
        <v>95.299999999999699</v>
      </c>
      <c r="AB955" s="29" t="s">
        <v>162</v>
      </c>
    </row>
    <row r="956" spans="16:28" x14ac:dyDescent="0.35">
      <c r="P956" s="30">
        <v>43314</v>
      </c>
      <c r="AA956" s="208">
        <v>95.399999999999693</v>
      </c>
      <c r="AB956" s="29" t="s">
        <v>162</v>
      </c>
    </row>
    <row r="957" spans="16:28" x14ac:dyDescent="0.35">
      <c r="P957" s="30">
        <v>43315</v>
      </c>
      <c r="AA957" s="208">
        <v>95.499999999999702</v>
      </c>
      <c r="AB957" s="29" t="s">
        <v>162</v>
      </c>
    </row>
    <row r="958" spans="16:28" x14ac:dyDescent="0.35">
      <c r="P958" s="30">
        <v>43316</v>
      </c>
      <c r="AA958" s="208">
        <v>95.599999999999696</v>
      </c>
      <c r="AB958" s="29" t="s">
        <v>162</v>
      </c>
    </row>
    <row r="959" spans="16:28" x14ac:dyDescent="0.35">
      <c r="P959" s="30">
        <v>43317</v>
      </c>
      <c r="AA959" s="208">
        <v>95.699999999999704</v>
      </c>
      <c r="AB959" s="29" t="s">
        <v>162</v>
      </c>
    </row>
    <row r="960" spans="16:28" x14ac:dyDescent="0.35">
      <c r="P960" s="30">
        <v>43318</v>
      </c>
      <c r="AA960" s="208">
        <v>95.799999999999699</v>
      </c>
      <c r="AB960" s="29" t="s">
        <v>162</v>
      </c>
    </row>
    <row r="961" spans="16:28" x14ac:dyDescent="0.35">
      <c r="P961" s="30">
        <v>43319</v>
      </c>
      <c r="AA961" s="208">
        <v>95.899999999999693</v>
      </c>
      <c r="AB961" s="29" t="s">
        <v>162</v>
      </c>
    </row>
    <row r="962" spans="16:28" x14ac:dyDescent="0.35">
      <c r="P962" s="30">
        <v>43320</v>
      </c>
      <c r="AA962" s="208">
        <v>95.999999999999702</v>
      </c>
      <c r="AB962" s="29" t="s">
        <v>162</v>
      </c>
    </row>
    <row r="963" spans="16:28" x14ac:dyDescent="0.35">
      <c r="P963" s="30">
        <v>43321</v>
      </c>
      <c r="AA963" s="208">
        <v>96.099999999999696</v>
      </c>
      <c r="AB963" s="29" t="s">
        <v>162</v>
      </c>
    </row>
    <row r="964" spans="16:28" x14ac:dyDescent="0.35">
      <c r="P964" s="30">
        <v>43322</v>
      </c>
      <c r="AA964" s="208">
        <v>96.199999999999704</v>
      </c>
      <c r="AB964" s="29" t="s">
        <v>162</v>
      </c>
    </row>
    <row r="965" spans="16:28" x14ac:dyDescent="0.35">
      <c r="P965" s="30">
        <v>43323</v>
      </c>
      <c r="AA965" s="208">
        <v>96.299999999999699</v>
      </c>
      <c r="AB965" s="29" t="s">
        <v>162</v>
      </c>
    </row>
    <row r="966" spans="16:28" x14ac:dyDescent="0.35">
      <c r="P966" s="30">
        <v>43324</v>
      </c>
      <c r="AA966" s="208">
        <v>96.399999999999693</v>
      </c>
      <c r="AB966" s="29" t="s">
        <v>162</v>
      </c>
    </row>
    <row r="967" spans="16:28" x14ac:dyDescent="0.35">
      <c r="P967" s="30">
        <v>43325</v>
      </c>
      <c r="AA967" s="208">
        <v>96.499999999999702</v>
      </c>
      <c r="AB967" s="29" t="s">
        <v>162</v>
      </c>
    </row>
    <row r="968" spans="16:28" x14ac:dyDescent="0.35">
      <c r="P968" s="30">
        <v>43326</v>
      </c>
      <c r="AA968" s="208">
        <v>96.599999999999696</v>
      </c>
      <c r="AB968" s="29" t="s">
        <v>162</v>
      </c>
    </row>
    <row r="969" spans="16:28" x14ac:dyDescent="0.35">
      <c r="P969" s="30">
        <v>43327</v>
      </c>
      <c r="AA969" s="208">
        <v>96.699999999999704</v>
      </c>
      <c r="AB969" s="29" t="s">
        <v>162</v>
      </c>
    </row>
    <row r="970" spans="16:28" x14ac:dyDescent="0.35">
      <c r="P970" s="30">
        <v>43328</v>
      </c>
      <c r="AA970" s="208">
        <v>96.799999999999699</v>
      </c>
      <c r="AB970" s="29" t="s">
        <v>162</v>
      </c>
    </row>
    <row r="971" spans="16:28" x14ac:dyDescent="0.35">
      <c r="P971" s="30">
        <v>43329</v>
      </c>
      <c r="AA971" s="208">
        <v>96.899999999999693</v>
      </c>
      <c r="AB971" s="29" t="s">
        <v>162</v>
      </c>
    </row>
    <row r="972" spans="16:28" x14ac:dyDescent="0.35">
      <c r="P972" s="30">
        <v>43330</v>
      </c>
      <c r="AA972" s="208">
        <v>96.999999999999702</v>
      </c>
      <c r="AB972" s="29" t="s">
        <v>162</v>
      </c>
    </row>
    <row r="973" spans="16:28" x14ac:dyDescent="0.35">
      <c r="P973" s="30">
        <v>43331</v>
      </c>
      <c r="AA973" s="208">
        <v>97.099999999999696</v>
      </c>
      <c r="AB973" s="29" t="s">
        <v>162</v>
      </c>
    </row>
    <row r="974" spans="16:28" x14ac:dyDescent="0.35">
      <c r="P974" s="30">
        <v>43332</v>
      </c>
      <c r="AA974" s="208">
        <v>97.199999999999704</v>
      </c>
      <c r="AB974" s="29" t="s">
        <v>162</v>
      </c>
    </row>
    <row r="975" spans="16:28" x14ac:dyDescent="0.35">
      <c r="P975" s="30">
        <v>43333</v>
      </c>
      <c r="AA975" s="208">
        <v>97.299999999999699</v>
      </c>
      <c r="AB975" s="29" t="s">
        <v>162</v>
      </c>
    </row>
    <row r="976" spans="16:28" x14ac:dyDescent="0.35">
      <c r="P976" s="30">
        <v>43334</v>
      </c>
      <c r="AA976" s="208">
        <v>97.399999999999693</v>
      </c>
      <c r="AB976" s="29" t="s">
        <v>162</v>
      </c>
    </row>
    <row r="977" spans="16:28" x14ac:dyDescent="0.35">
      <c r="P977" s="30">
        <v>43335</v>
      </c>
      <c r="AA977" s="208">
        <v>97.499999999999702</v>
      </c>
      <c r="AB977" s="29" t="s">
        <v>162</v>
      </c>
    </row>
    <row r="978" spans="16:28" x14ac:dyDescent="0.35">
      <c r="P978" s="30">
        <v>43336</v>
      </c>
      <c r="AA978" s="208">
        <v>97.599999999999696</v>
      </c>
      <c r="AB978" s="29" t="s">
        <v>162</v>
      </c>
    </row>
    <row r="979" spans="16:28" x14ac:dyDescent="0.35">
      <c r="P979" s="30">
        <v>43337</v>
      </c>
      <c r="AA979" s="208">
        <v>97.699999999999704</v>
      </c>
      <c r="AB979" s="29" t="s">
        <v>162</v>
      </c>
    </row>
    <row r="980" spans="16:28" x14ac:dyDescent="0.35">
      <c r="P980" s="30">
        <v>43338</v>
      </c>
      <c r="AA980" s="208">
        <v>97.799999999999699</v>
      </c>
      <c r="AB980" s="29" t="s">
        <v>162</v>
      </c>
    </row>
    <row r="981" spans="16:28" x14ac:dyDescent="0.35">
      <c r="P981" s="30">
        <v>43339</v>
      </c>
      <c r="AA981" s="208">
        <v>97.899999999999693</v>
      </c>
      <c r="AB981" s="29" t="s">
        <v>162</v>
      </c>
    </row>
    <row r="982" spans="16:28" x14ac:dyDescent="0.35">
      <c r="P982" s="30">
        <v>43340</v>
      </c>
      <c r="AA982" s="208">
        <v>97.999999999999702</v>
      </c>
      <c r="AB982" s="29" t="s">
        <v>162</v>
      </c>
    </row>
    <row r="983" spans="16:28" x14ac:dyDescent="0.35">
      <c r="P983" s="30">
        <v>43341</v>
      </c>
      <c r="AA983" s="208">
        <v>98.099999999999696</v>
      </c>
      <c r="AB983" s="29" t="s">
        <v>162</v>
      </c>
    </row>
    <row r="984" spans="16:28" x14ac:dyDescent="0.35">
      <c r="P984" s="30">
        <v>43342</v>
      </c>
      <c r="AA984" s="208">
        <v>98.199999999999704</v>
      </c>
      <c r="AB984" s="29" t="s">
        <v>162</v>
      </c>
    </row>
    <row r="985" spans="16:28" x14ac:dyDescent="0.35">
      <c r="P985" s="30">
        <v>43343</v>
      </c>
      <c r="AA985" s="208">
        <v>98.299999999999699</v>
      </c>
      <c r="AB985" s="29" t="s">
        <v>162</v>
      </c>
    </row>
    <row r="986" spans="16:28" x14ac:dyDescent="0.35">
      <c r="P986" s="30">
        <v>43344</v>
      </c>
      <c r="AA986" s="208">
        <v>98.399999999999693</v>
      </c>
      <c r="AB986" s="29" t="s">
        <v>162</v>
      </c>
    </row>
    <row r="987" spans="16:28" x14ac:dyDescent="0.35">
      <c r="P987" s="30">
        <v>43345</v>
      </c>
      <c r="AA987" s="208">
        <v>98.499999999999702</v>
      </c>
      <c r="AB987" s="29" t="s">
        <v>162</v>
      </c>
    </row>
    <row r="988" spans="16:28" x14ac:dyDescent="0.35">
      <c r="P988" s="30">
        <v>43346</v>
      </c>
      <c r="AA988" s="208">
        <v>98.599999999999696</v>
      </c>
      <c r="AB988" s="29" t="s">
        <v>162</v>
      </c>
    </row>
    <row r="989" spans="16:28" x14ac:dyDescent="0.35">
      <c r="P989" s="30">
        <v>43347</v>
      </c>
      <c r="AA989" s="208">
        <v>98.699999999999704</v>
      </c>
      <c r="AB989" s="29" t="s">
        <v>162</v>
      </c>
    </row>
    <row r="990" spans="16:28" x14ac:dyDescent="0.35">
      <c r="P990" s="30">
        <v>43348</v>
      </c>
      <c r="AA990" s="208">
        <v>98.799999999999699</v>
      </c>
      <c r="AB990" s="29" t="s">
        <v>162</v>
      </c>
    </row>
    <row r="991" spans="16:28" x14ac:dyDescent="0.35">
      <c r="P991" s="30">
        <v>43349</v>
      </c>
      <c r="AA991" s="208">
        <v>98.899999999999693</v>
      </c>
      <c r="AB991" s="29" t="s">
        <v>162</v>
      </c>
    </row>
    <row r="992" spans="16:28" x14ac:dyDescent="0.35">
      <c r="P992" s="30">
        <v>43350</v>
      </c>
      <c r="AA992" s="208">
        <v>98.999999999999702</v>
      </c>
      <c r="AB992" s="29" t="s">
        <v>162</v>
      </c>
    </row>
    <row r="993" spans="16:28" x14ac:dyDescent="0.35">
      <c r="P993" s="30">
        <v>43351</v>
      </c>
      <c r="AA993" s="208">
        <v>99.099999999999696</v>
      </c>
      <c r="AB993" s="29" t="s">
        <v>162</v>
      </c>
    </row>
    <row r="994" spans="16:28" x14ac:dyDescent="0.35">
      <c r="P994" s="30">
        <v>43352</v>
      </c>
      <c r="AA994" s="208">
        <v>99.199999999999704</v>
      </c>
      <c r="AB994" s="29" t="s">
        <v>162</v>
      </c>
    </row>
    <row r="995" spans="16:28" x14ac:dyDescent="0.35">
      <c r="P995" s="30">
        <v>43353</v>
      </c>
      <c r="AA995" s="208">
        <v>99.299999999999699</v>
      </c>
      <c r="AB995" s="29" t="s">
        <v>162</v>
      </c>
    </row>
    <row r="996" spans="16:28" x14ac:dyDescent="0.35">
      <c r="P996" s="30">
        <v>43354</v>
      </c>
      <c r="AA996" s="208">
        <v>99.399999999999693</v>
      </c>
      <c r="AB996" s="29" t="s">
        <v>162</v>
      </c>
    </row>
    <row r="997" spans="16:28" x14ac:dyDescent="0.35">
      <c r="P997" s="30">
        <v>43355</v>
      </c>
      <c r="AA997" s="208">
        <v>99.499999999999702</v>
      </c>
      <c r="AB997" s="29" t="s">
        <v>162</v>
      </c>
    </row>
    <row r="998" spans="16:28" x14ac:dyDescent="0.35">
      <c r="P998" s="30">
        <v>43356</v>
      </c>
      <c r="AA998" s="208">
        <v>99.599999999999696</v>
      </c>
      <c r="AB998" s="29" t="s">
        <v>162</v>
      </c>
    </row>
    <row r="999" spans="16:28" x14ac:dyDescent="0.35">
      <c r="P999" s="30">
        <v>43357</v>
      </c>
      <c r="AA999" s="208">
        <v>99.699999999999704</v>
      </c>
      <c r="AB999" s="29" t="s">
        <v>162</v>
      </c>
    </row>
    <row r="1000" spans="16:28" x14ac:dyDescent="0.35">
      <c r="P1000" s="30">
        <v>43358</v>
      </c>
      <c r="AA1000" s="208">
        <v>99.799999999999699</v>
      </c>
      <c r="AB1000" s="29" t="s">
        <v>162</v>
      </c>
    </row>
    <row r="1001" spans="16:28" x14ac:dyDescent="0.35">
      <c r="P1001" s="30">
        <v>43359</v>
      </c>
      <c r="AA1001" s="208">
        <v>99.899999999999693</v>
      </c>
      <c r="AB1001" s="29" t="s">
        <v>162</v>
      </c>
    </row>
    <row r="1002" spans="16:28" x14ac:dyDescent="0.35">
      <c r="P1002" s="30">
        <v>43360</v>
      </c>
      <c r="AA1002" s="208">
        <v>99.999999999999702</v>
      </c>
      <c r="AB1002" s="29" t="s">
        <v>162</v>
      </c>
    </row>
    <row r="1003" spans="16:28" x14ac:dyDescent="0.35">
      <c r="P1003" s="30">
        <v>43361</v>
      </c>
    </row>
    <row r="1004" spans="16:28" x14ac:dyDescent="0.35">
      <c r="P1004" s="30">
        <v>43362</v>
      </c>
    </row>
    <row r="1005" spans="16:28" x14ac:dyDescent="0.35">
      <c r="P1005" s="30">
        <v>43363</v>
      </c>
    </row>
    <row r="1006" spans="16:28" x14ac:dyDescent="0.35">
      <c r="P1006" s="30">
        <v>43364</v>
      </c>
    </row>
    <row r="1007" spans="16:28" x14ac:dyDescent="0.35">
      <c r="P1007" s="30">
        <v>43365</v>
      </c>
    </row>
    <row r="1008" spans="16:28" x14ac:dyDescent="0.35">
      <c r="P1008" s="30">
        <v>43366</v>
      </c>
    </row>
    <row r="1009" spans="16:16" x14ac:dyDescent="0.35">
      <c r="P1009" s="30">
        <v>43367</v>
      </c>
    </row>
    <row r="1010" spans="16:16" x14ac:dyDescent="0.35">
      <c r="P1010" s="30">
        <v>43368</v>
      </c>
    </row>
    <row r="1011" spans="16:16" x14ac:dyDescent="0.35">
      <c r="P1011" s="30">
        <v>43369</v>
      </c>
    </row>
    <row r="1012" spans="16:16" x14ac:dyDescent="0.35">
      <c r="P1012" s="30">
        <v>43370</v>
      </c>
    </row>
    <row r="1013" spans="16:16" x14ac:dyDescent="0.35">
      <c r="P1013" s="30">
        <v>43371</v>
      </c>
    </row>
    <row r="1014" spans="16:16" x14ac:dyDescent="0.35">
      <c r="P1014" s="30">
        <v>43372</v>
      </c>
    </row>
    <row r="1015" spans="16:16" x14ac:dyDescent="0.35">
      <c r="P1015" s="30">
        <v>43373</v>
      </c>
    </row>
    <row r="1016" spans="16:16" x14ac:dyDescent="0.35">
      <c r="P1016" s="30">
        <v>43374</v>
      </c>
    </row>
    <row r="1017" spans="16:16" x14ac:dyDescent="0.35">
      <c r="P1017" s="30">
        <v>43375</v>
      </c>
    </row>
    <row r="1018" spans="16:16" x14ac:dyDescent="0.35">
      <c r="P1018" s="30">
        <v>43376</v>
      </c>
    </row>
    <row r="1019" spans="16:16" x14ac:dyDescent="0.35">
      <c r="P1019" s="30">
        <v>43377</v>
      </c>
    </row>
    <row r="1020" spans="16:16" x14ac:dyDescent="0.35">
      <c r="P1020" s="30">
        <v>43378</v>
      </c>
    </row>
    <row r="1021" spans="16:16" x14ac:dyDescent="0.35">
      <c r="P1021" s="30">
        <v>43379</v>
      </c>
    </row>
    <row r="1022" spans="16:16" x14ac:dyDescent="0.35">
      <c r="P1022" s="30">
        <v>43380</v>
      </c>
    </row>
    <row r="1023" spans="16:16" x14ac:dyDescent="0.35">
      <c r="P1023" s="30">
        <v>43381</v>
      </c>
    </row>
    <row r="1024" spans="16:16" x14ac:dyDescent="0.35">
      <c r="P1024" s="30">
        <v>43382</v>
      </c>
    </row>
    <row r="1025" spans="16:16" x14ac:dyDescent="0.35">
      <c r="P1025" s="30">
        <v>43383</v>
      </c>
    </row>
    <row r="1026" spans="16:16" x14ac:dyDescent="0.35">
      <c r="P1026" s="30">
        <v>43384</v>
      </c>
    </row>
    <row r="1027" spans="16:16" x14ac:dyDescent="0.35">
      <c r="P1027" s="30">
        <v>43385</v>
      </c>
    </row>
    <row r="1028" spans="16:16" x14ac:dyDescent="0.35">
      <c r="P1028" s="30">
        <v>43386</v>
      </c>
    </row>
    <row r="1029" spans="16:16" x14ac:dyDescent="0.35">
      <c r="P1029" s="30">
        <v>43387</v>
      </c>
    </row>
    <row r="1030" spans="16:16" x14ac:dyDescent="0.35">
      <c r="P1030" s="30">
        <v>43388</v>
      </c>
    </row>
    <row r="1031" spans="16:16" x14ac:dyDescent="0.35">
      <c r="P1031" s="30">
        <v>43389</v>
      </c>
    </row>
    <row r="1032" spans="16:16" x14ac:dyDescent="0.35">
      <c r="P1032" s="30">
        <v>43390</v>
      </c>
    </row>
    <row r="1033" spans="16:16" x14ac:dyDescent="0.35">
      <c r="P1033" s="30">
        <v>43391</v>
      </c>
    </row>
    <row r="1034" spans="16:16" x14ac:dyDescent="0.35">
      <c r="P1034" s="30">
        <v>43392</v>
      </c>
    </row>
    <row r="1035" spans="16:16" x14ac:dyDescent="0.35">
      <c r="P1035" s="30">
        <v>43393</v>
      </c>
    </row>
    <row r="1036" spans="16:16" x14ac:dyDescent="0.35">
      <c r="P1036" s="30">
        <v>43394</v>
      </c>
    </row>
    <row r="1037" spans="16:16" x14ac:dyDescent="0.35">
      <c r="P1037" s="30">
        <v>43395</v>
      </c>
    </row>
    <row r="1038" spans="16:16" x14ac:dyDescent="0.35">
      <c r="P1038" s="30">
        <v>43396</v>
      </c>
    </row>
    <row r="1039" spans="16:16" x14ac:dyDescent="0.35">
      <c r="P1039" s="30">
        <v>43397</v>
      </c>
    </row>
    <row r="1040" spans="16:16" x14ac:dyDescent="0.35">
      <c r="P1040" s="30">
        <v>43398</v>
      </c>
    </row>
    <row r="1041" spans="16:16" x14ac:dyDescent="0.35">
      <c r="P1041" s="30">
        <v>43399</v>
      </c>
    </row>
    <row r="1042" spans="16:16" x14ac:dyDescent="0.35">
      <c r="P1042" s="30">
        <v>43400</v>
      </c>
    </row>
    <row r="1043" spans="16:16" x14ac:dyDescent="0.35">
      <c r="P1043" s="30">
        <v>43401</v>
      </c>
    </row>
    <row r="1044" spans="16:16" x14ac:dyDescent="0.35">
      <c r="P1044" s="30">
        <v>43402</v>
      </c>
    </row>
    <row r="1045" spans="16:16" x14ac:dyDescent="0.35">
      <c r="P1045" s="30">
        <v>43403</v>
      </c>
    </row>
    <row r="1046" spans="16:16" x14ac:dyDescent="0.35">
      <c r="P1046" s="30">
        <v>43404</v>
      </c>
    </row>
    <row r="1047" spans="16:16" x14ac:dyDescent="0.35">
      <c r="P1047" s="30">
        <v>43405</v>
      </c>
    </row>
    <row r="1048" spans="16:16" x14ac:dyDescent="0.35">
      <c r="P1048" s="30">
        <v>43406</v>
      </c>
    </row>
    <row r="1049" spans="16:16" x14ac:dyDescent="0.35">
      <c r="P1049" s="30">
        <v>43407</v>
      </c>
    </row>
    <row r="1050" spans="16:16" x14ac:dyDescent="0.35">
      <c r="P1050" s="30">
        <v>43408</v>
      </c>
    </row>
    <row r="1051" spans="16:16" x14ac:dyDescent="0.35">
      <c r="P1051" s="30">
        <v>43409</v>
      </c>
    </row>
    <row r="1052" spans="16:16" x14ac:dyDescent="0.35">
      <c r="P1052" s="30">
        <v>43410</v>
      </c>
    </row>
    <row r="1053" spans="16:16" x14ac:dyDescent="0.35">
      <c r="P1053" s="30">
        <v>43411</v>
      </c>
    </row>
    <row r="1054" spans="16:16" x14ac:dyDescent="0.35">
      <c r="P1054" s="30">
        <v>43412</v>
      </c>
    </row>
    <row r="1055" spans="16:16" x14ac:dyDescent="0.35">
      <c r="P1055" s="30">
        <v>43413</v>
      </c>
    </row>
    <row r="1056" spans="16:16" x14ac:dyDescent="0.35">
      <c r="P1056" s="30">
        <v>43414</v>
      </c>
    </row>
    <row r="1057" spans="16:16" x14ac:dyDescent="0.35">
      <c r="P1057" s="30">
        <v>43415</v>
      </c>
    </row>
    <row r="1058" spans="16:16" x14ac:dyDescent="0.35">
      <c r="P1058" s="30">
        <v>43416</v>
      </c>
    </row>
    <row r="1059" spans="16:16" x14ac:dyDescent="0.35">
      <c r="P1059" s="30">
        <v>43417</v>
      </c>
    </row>
    <row r="1060" spans="16:16" x14ac:dyDescent="0.35">
      <c r="P1060" s="30">
        <v>43418</v>
      </c>
    </row>
    <row r="1061" spans="16:16" x14ac:dyDescent="0.35">
      <c r="P1061" s="30">
        <v>43419</v>
      </c>
    </row>
    <row r="1062" spans="16:16" x14ac:dyDescent="0.35">
      <c r="P1062" s="30">
        <v>43420</v>
      </c>
    </row>
    <row r="1063" spans="16:16" x14ac:dyDescent="0.35">
      <c r="P1063" s="30">
        <v>43421</v>
      </c>
    </row>
    <row r="1064" spans="16:16" x14ac:dyDescent="0.35">
      <c r="P1064" s="30">
        <v>43422</v>
      </c>
    </row>
    <row r="1065" spans="16:16" x14ac:dyDescent="0.35">
      <c r="P1065" s="30">
        <v>43423</v>
      </c>
    </row>
    <row r="1066" spans="16:16" x14ac:dyDescent="0.35">
      <c r="P1066" s="30">
        <v>43424</v>
      </c>
    </row>
    <row r="1067" spans="16:16" x14ac:dyDescent="0.35">
      <c r="P1067" s="30">
        <v>43425</v>
      </c>
    </row>
    <row r="1068" spans="16:16" x14ac:dyDescent="0.35">
      <c r="P1068" s="30">
        <v>43426</v>
      </c>
    </row>
    <row r="1069" spans="16:16" x14ac:dyDescent="0.35">
      <c r="P1069" s="30">
        <v>43427</v>
      </c>
    </row>
    <row r="1070" spans="16:16" x14ac:dyDescent="0.35">
      <c r="P1070" s="30">
        <v>43428</v>
      </c>
    </row>
    <row r="1071" spans="16:16" x14ac:dyDescent="0.35">
      <c r="P1071" s="30">
        <v>43429</v>
      </c>
    </row>
    <row r="1072" spans="16:16" x14ac:dyDescent="0.35">
      <c r="P1072" s="30">
        <v>43430</v>
      </c>
    </row>
    <row r="1073" spans="16:16" x14ac:dyDescent="0.35">
      <c r="P1073" s="30">
        <v>43431</v>
      </c>
    </row>
    <row r="1074" spans="16:16" x14ac:dyDescent="0.35">
      <c r="P1074" s="30">
        <v>43432</v>
      </c>
    </row>
    <row r="1075" spans="16:16" x14ac:dyDescent="0.35">
      <c r="P1075" s="30">
        <v>43433</v>
      </c>
    </row>
    <row r="1076" spans="16:16" x14ac:dyDescent="0.35">
      <c r="P1076" s="30">
        <v>43434</v>
      </c>
    </row>
    <row r="1077" spans="16:16" x14ac:dyDescent="0.35">
      <c r="P1077" s="30">
        <v>43435</v>
      </c>
    </row>
    <row r="1078" spans="16:16" x14ac:dyDescent="0.35">
      <c r="P1078" s="30">
        <v>43436</v>
      </c>
    </row>
    <row r="1079" spans="16:16" x14ac:dyDescent="0.35">
      <c r="P1079" s="30">
        <v>43437</v>
      </c>
    </row>
    <row r="1080" spans="16:16" x14ac:dyDescent="0.35">
      <c r="P1080" s="30">
        <v>43438</v>
      </c>
    </row>
    <row r="1081" spans="16:16" x14ac:dyDescent="0.35">
      <c r="P1081" s="30">
        <v>43439</v>
      </c>
    </row>
    <row r="1082" spans="16:16" x14ac:dyDescent="0.35">
      <c r="P1082" s="30">
        <v>43440</v>
      </c>
    </row>
    <row r="1083" spans="16:16" x14ac:dyDescent="0.35">
      <c r="P1083" s="30">
        <v>43441</v>
      </c>
    </row>
    <row r="1084" spans="16:16" x14ac:dyDescent="0.35">
      <c r="P1084" s="30">
        <v>43442</v>
      </c>
    </row>
    <row r="1085" spans="16:16" x14ac:dyDescent="0.35">
      <c r="P1085" s="30">
        <v>43443</v>
      </c>
    </row>
    <row r="1086" spans="16:16" x14ac:dyDescent="0.35">
      <c r="P1086" s="30">
        <v>43444</v>
      </c>
    </row>
    <row r="1087" spans="16:16" x14ac:dyDescent="0.35">
      <c r="P1087" s="30">
        <v>43445</v>
      </c>
    </row>
    <row r="1088" spans="16:16" x14ac:dyDescent="0.35">
      <c r="P1088" s="30">
        <v>43446</v>
      </c>
    </row>
    <row r="1089" spans="16:16" x14ac:dyDescent="0.35">
      <c r="P1089" s="30">
        <v>43447</v>
      </c>
    </row>
    <row r="1090" spans="16:16" x14ac:dyDescent="0.35">
      <c r="P1090" s="30">
        <v>43448</v>
      </c>
    </row>
    <row r="1091" spans="16:16" x14ac:dyDescent="0.35">
      <c r="P1091" s="30">
        <v>43449</v>
      </c>
    </row>
    <row r="1092" spans="16:16" x14ac:dyDescent="0.35">
      <c r="P1092" s="30">
        <v>43450</v>
      </c>
    </row>
    <row r="1093" spans="16:16" x14ac:dyDescent="0.35">
      <c r="P1093" s="30">
        <v>43451</v>
      </c>
    </row>
    <row r="1094" spans="16:16" x14ac:dyDescent="0.35">
      <c r="P1094" s="30">
        <v>43452</v>
      </c>
    </row>
    <row r="1095" spans="16:16" x14ac:dyDescent="0.35">
      <c r="P1095" s="30">
        <v>43453</v>
      </c>
    </row>
    <row r="1096" spans="16:16" x14ac:dyDescent="0.35">
      <c r="P1096" s="30">
        <v>43454</v>
      </c>
    </row>
    <row r="1097" spans="16:16" x14ac:dyDescent="0.35">
      <c r="P1097" s="30">
        <v>43455</v>
      </c>
    </row>
    <row r="1098" spans="16:16" x14ac:dyDescent="0.35">
      <c r="P1098" s="30">
        <v>43456</v>
      </c>
    </row>
    <row r="1099" spans="16:16" x14ac:dyDescent="0.35">
      <c r="P1099" s="30">
        <v>43457</v>
      </c>
    </row>
    <row r="1100" spans="16:16" x14ac:dyDescent="0.35">
      <c r="P1100" s="30">
        <v>43458</v>
      </c>
    </row>
    <row r="1101" spans="16:16" x14ac:dyDescent="0.35">
      <c r="P1101" s="30">
        <v>43459</v>
      </c>
    </row>
    <row r="1102" spans="16:16" x14ac:dyDescent="0.35">
      <c r="P1102" s="30">
        <v>43460</v>
      </c>
    </row>
    <row r="1103" spans="16:16" x14ac:dyDescent="0.35">
      <c r="P1103" s="30">
        <v>43461</v>
      </c>
    </row>
    <row r="1104" spans="16:16" x14ac:dyDescent="0.35">
      <c r="P1104" s="30">
        <v>43462</v>
      </c>
    </row>
    <row r="1105" spans="16:16" x14ac:dyDescent="0.35">
      <c r="P1105" s="30">
        <v>43463</v>
      </c>
    </row>
    <row r="1106" spans="16:16" x14ac:dyDescent="0.35">
      <c r="P1106" s="30">
        <v>43464</v>
      </c>
    </row>
    <row r="1107" spans="16:16" x14ac:dyDescent="0.35">
      <c r="P1107" s="30">
        <v>43465</v>
      </c>
    </row>
    <row r="1108" spans="16:16" x14ac:dyDescent="0.35">
      <c r="P1108" s="30">
        <v>43466</v>
      </c>
    </row>
    <row r="1109" spans="16:16" x14ac:dyDescent="0.35">
      <c r="P1109" s="30">
        <v>43467</v>
      </c>
    </row>
    <row r="1110" spans="16:16" x14ac:dyDescent="0.35">
      <c r="P1110" s="30">
        <v>43468</v>
      </c>
    </row>
    <row r="1111" spans="16:16" x14ac:dyDescent="0.35">
      <c r="P1111" s="30">
        <v>43469</v>
      </c>
    </row>
    <row r="1112" spans="16:16" x14ac:dyDescent="0.35">
      <c r="P1112" s="30">
        <v>43470</v>
      </c>
    </row>
    <row r="1113" spans="16:16" x14ac:dyDescent="0.35">
      <c r="P1113" s="30">
        <v>43471</v>
      </c>
    </row>
    <row r="1114" spans="16:16" x14ac:dyDescent="0.35">
      <c r="P1114" s="30">
        <v>43472</v>
      </c>
    </row>
    <row r="1115" spans="16:16" x14ac:dyDescent="0.35">
      <c r="P1115" s="30">
        <v>43473</v>
      </c>
    </row>
    <row r="1116" spans="16:16" x14ac:dyDescent="0.35">
      <c r="P1116" s="30">
        <v>43474</v>
      </c>
    </row>
    <row r="1117" spans="16:16" x14ac:dyDescent="0.35">
      <c r="P1117" s="30">
        <v>43475</v>
      </c>
    </row>
    <row r="1118" spans="16:16" x14ac:dyDescent="0.35">
      <c r="P1118" s="30">
        <v>43476</v>
      </c>
    </row>
    <row r="1119" spans="16:16" x14ac:dyDescent="0.35">
      <c r="P1119" s="30">
        <v>43477</v>
      </c>
    </row>
    <row r="1120" spans="16:16" x14ac:dyDescent="0.35">
      <c r="P1120" s="30">
        <v>43478</v>
      </c>
    </row>
    <row r="1121" spans="16:16" x14ac:dyDescent="0.35">
      <c r="P1121" s="30">
        <v>43479</v>
      </c>
    </row>
    <row r="1122" spans="16:16" x14ac:dyDescent="0.35">
      <c r="P1122" s="30">
        <v>43480</v>
      </c>
    </row>
    <row r="1123" spans="16:16" x14ac:dyDescent="0.35">
      <c r="P1123" s="30">
        <v>43481</v>
      </c>
    </row>
    <row r="1124" spans="16:16" x14ac:dyDescent="0.35">
      <c r="P1124" s="30">
        <v>43482</v>
      </c>
    </row>
    <row r="1125" spans="16:16" x14ac:dyDescent="0.35">
      <c r="P1125" s="30">
        <v>43483</v>
      </c>
    </row>
    <row r="1126" spans="16:16" x14ac:dyDescent="0.35">
      <c r="P1126" s="30">
        <v>43484</v>
      </c>
    </row>
    <row r="1127" spans="16:16" x14ac:dyDescent="0.35">
      <c r="P1127" s="30">
        <v>43485</v>
      </c>
    </row>
    <row r="1128" spans="16:16" x14ac:dyDescent="0.35">
      <c r="P1128" s="30">
        <v>43486</v>
      </c>
    </row>
    <row r="1129" spans="16:16" x14ac:dyDescent="0.35">
      <c r="P1129" s="30">
        <v>43487</v>
      </c>
    </row>
    <row r="1130" spans="16:16" x14ac:dyDescent="0.35">
      <c r="P1130" s="30">
        <v>43488</v>
      </c>
    </row>
    <row r="1131" spans="16:16" x14ac:dyDescent="0.35">
      <c r="P1131" s="30">
        <v>43489</v>
      </c>
    </row>
    <row r="1132" spans="16:16" x14ac:dyDescent="0.35">
      <c r="P1132" s="30">
        <v>43490</v>
      </c>
    </row>
    <row r="1133" spans="16:16" x14ac:dyDescent="0.35">
      <c r="P1133" s="30">
        <v>43491</v>
      </c>
    </row>
    <row r="1134" spans="16:16" x14ac:dyDescent="0.35">
      <c r="P1134" s="30">
        <v>43492</v>
      </c>
    </row>
    <row r="1135" spans="16:16" x14ac:dyDescent="0.35">
      <c r="P1135" s="30">
        <v>43493</v>
      </c>
    </row>
    <row r="1136" spans="16:16" x14ac:dyDescent="0.35">
      <c r="P1136" s="30">
        <v>43494</v>
      </c>
    </row>
    <row r="1137" spans="16:16" x14ac:dyDescent="0.35">
      <c r="P1137" s="30">
        <v>43495</v>
      </c>
    </row>
    <row r="1138" spans="16:16" x14ac:dyDescent="0.35">
      <c r="P1138" s="30">
        <v>43496</v>
      </c>
    </row>
    <row r="1139" spans="16:16" x14ac:dyDescent="0.35">
      <c r="P1139" s="30">
        <v>43497</v>
      </c>
    </row>
    <row r="1140" spans="16:16" x14ac:dyDescent="0.35">
      <c r="P1140" s="30">
        <v>43498</v>
      </c>
    </row>
    <row r="1141" spans="16:16" x14ac:dyDescent="0.35">
      <c r="P1141" s="30">
        <v>43499</v>
      </c>
    </row>
    <row r="1142" spans="16:16" x14ac:dyDescent="0.35">
      <c r="P1142" s="30">
        <v>43500</v>
      </c>
    </row>
    <row r="1143" spans="16:16" x14ac:dyDescent="0.35">
      <c r="P1143" s="30">
        <v>43501</v>
      </c>
    </row>
    <row r="1144" spans="16:16" x14ac:dyDescent="0.35">
      <c r="P1144" s="30">
        <v>43502</v>
      </c>
    </row>
    <row r="1145" spans="16:16" x14ac:dyDescent="0.35">
      <c r="P1145" s="30">
        <v>43503</v>
      </c>
    </row>
    <row r="1146" spans="16:16" x14ac:dyDescent="0.35">
      <c r="P1146" s="30">
        <v>43504</v>
      </c>
    </row>
    <row r="1147" spans="16:16" x14ac:dyDescent="0.35">
      <c r="P1147" s="30">
        <v>43505</v>
      </c>
    </row>
    <row r="1148" spans="16:16" x14ac:dyDescent="0.35">
      <c r="P1148" s="30">
        <v>43506</v>
      </c>
    </row>
    <row r="1149" spans="16:16" x14ac:dyDescent="0.35">
      <c r="P1149" s="30">
        <v>43507</v>
      </c>
    </row>
    <row r="1150" spans="16:16" x14ac:dyDescent="0.35">
      <c r="P1150" s="30">
        <v>43508</v>
      </c>
    </row>
    <row r="1151" spans="16:16" x14ac:dyDescent="0.35">
      <c r="P1151" s="30">
        <v>43509</v>
      </c>
    </row>
    <row r="1152" spans="16:16" x14ac:dyDescent="0.35">
      <c r="P1152" s="30">
        <v>43510</v>
      </c>
    </row>
    <row r="1153" spans="16:16" x14ac:dyDescent="0.35">
      <c r="P1153" s="30">
        <v>43511</v>
      </c>
    </row>
    <row r="1154" spans="16:16" x14ac:dyDescent="0.35">
      <c r="P1154" s="30">
        <v>43512</v>
      </c>
    </row>
    <row r="1155" spans="16:16" x14ac:dyDescent="0.35">
      <c r="P1155" s="30">
        <v>43513</v>
      </c>
    </row>
    <row r="1156" spans="16:16" x14ac:dyDescent="0.35">
      <c r="P1156" s="30">
        <v>43514</v>
      </c>
    </row>
    <row r="1157" spans="16:16" x14ac:dyDescent="0.35">
      <c r="P1157" s="30">
        <v>43515</v>
      </c>
    </row>
    <row r="1158" spans="16:16" x14ac:dyDescent="0.35">
      <c r="P1158" s="30">
        <v>43516</v>
      </c>
    </row>
    <row r="1159" spans="16:16" x14ac:dyDescent="0.35">
      <c r="P1159" s="30">
        <v>43517</v>
      </c>
    </row>
    <row r="1160" spans="16:16" x14ac:dyDescent="0.35">
      <c r="P1160" s="30">
        <v>43518</v>
      </c>
    </row>
    <row r="1161" spans="16:16" x14ac:dyDescent="0.35">
      <c r="P1161" s="30">
        <v>43519</v>
      </c>
    </row>
    <row r="1162" spans="16:16" x14ac:dyDescent="0.35">
      <c r="P1162" s="30">
        <v>43520</v>
      </c>
    </row>
    <row r="1163" spans="16:16" x14ac:dyDescent="0.35">
      <c r="P1163" s="30">
        <v>43521</v>
      </c>
    </row>
    <row r="1164" spans="16:16" x14ac:dyDescent="0.35">
      <c r="P1164" s="30">
        <v>43522</v>
      </c>
    </row>
    <row r="1165" spans="16:16" x14ac:dyDescent="0.35">
      <c r="P1165" s="30">
        <v>43523</v>
      </c>
    </row>
    <row r="1166" spans="16:16" x14ac:dyDescent="0.35">
      <c r="P1166" s="30">
        <v>43524</v>
      </c>
    </row>
    <row r="1167" spans="16:16" x14ac:dyDescent="0.35">
      <c r="P1167" s="30">
        <v>43525</v>
      </c>
    </row>
    <row r="1168" spans="16:16" x14ac:dyDescent="0.35">
      <c r="P1168" s="30">
        <v>43526</v>
      </c>
    </row>
    <row r="1169" spans="16:16" x14ac:dyDescent="0.35">
      <c r="P1169" s="30">
        <v>43527</v>
      </c>
    </row>
    <row r="1170" spans="16:16" x14ac:dyDescent="0.35">
      <c r="P1170" s="30">
        <v>43528</v>
      </c>
    </row>
    <row r="1171" spans="16:16" x14ac:dyDescent="0.35">
      <c r="P1171" s="30">
        <v>43529</v>
      </c>
    </row>
    <row r="1172" spans="16:16" x14ac:dyDescent="0.35">
      <c r="P1172" s="30">
        <v>43530</v>
      </c>
    </row>
    <row r="1173" spans="16:16" x14ac:dyDescent="0.35">
      <c r="P1173" s="30">
        <v>43531</v>
      </c>
    </row>
    <row r="1174" spans="16:16" x14ac:dyDescent="0.35">
      <c r="P1174" s="30">
        <v>43532</v>
      </c>
    </row>
    <row r="1175" spans="16:16" x14ac:dyDescent="0.35">
      <c r="P1175" s="30">
        <v>43533</v>
      </c>
    </row>
    <row r="1176" spans="16:16" x14ac:dyDescent="0.35">
      <c r="P1176" s="30">
        <v>43534</v>
      </c>
    </row>
    <row r="1177" spans="16:16" x14ac:dyDescent="0.35">
      <c r="P1177" s="30">
        <v>43535</v>
      </c>
    </row>
    <row r="1178" spans="16:16" x14ac:dyDescent="0.35">
      <c r="P1178" s="30">
        <v>43536</v>
      </c>
    </row>
    <row r="1179" spans="16:16" x14ac:dyDescent="0.35">
      <c r="P1179" s="30">
        <v>43537</v>
      </c>
    </row>
    <row r="1180" spans="16:16" x14ac:dyDescent="0.35">
      <c r="P1180" s="30">
        <v>43538</v>
      </c>
    </row>
    <row r="1181" spans="16:16" x14ac:dyDescent="0.35">
      <c r="P1181" s="30">
        <v>43539</v>
      </c>
    </row>
    <row r="1182" spans="16:16" x14ac:dyDescent="0.35">
      <c r="P1182" s="30">
        <v>43540</v>
      </c>
    </row>
    <row r="1183" spans="16:16" x14ac:dyDescent="0.35">
      <c r="P1183" s="30">
        <v>43541</v>
      </c>
    </row>
    <row r="1184" spans="16:16" x14ac:dyDescent="0.35">
      <c r="P1184" s="30">
        <v>43542</v>
      </c>
    </row>
    <row r="1185" spans="16:16" x14ac:dyDescent="0.35">
      <c r="P1185" s="30">
        <v>43543</v>
      </c>
    </row>
    <row r="1186" spans="16:16" x14ac:dyDescent="0.35">
      <c r="P1186" s="30">
        <v>43544</v>
      </c>
    </row>
    <row r="1187" spans="16:16" x14ac:dyDescent="0.35">
      <c r="P1187" s="30">
        <v>43545</v>
      </c>
    </row>
    <row r="1188" spans="16:16" x14ac:dyDescent="0.35">
      <c r="P1188" s="30">
        <v>43546</v>
      </c>
    </row>
    <row r="1189" spans="16:16" x14ac:dyDescent="0.35">
      <c r="P1189" s="30">
        <v>43547</v>
      </c>
    </row>
    <row r="1190" spans="16:16" x14ac:dyDescent="0.35">
      <c r="P1190" s="30">
        <v>43548</v>
      </c>
    </row>
    <row r="1191" spans="16:16" x14ac:dyDescent="0.35">
      <c r="P1191" s="30">
        <v>43549</v>
      </c>
    </row>
    <row r="1192" spans="16:16" x14ac:dyDescent="0.35">
      <c r="P1192" s="30">
        <v>43550</v>
      </c>
    </row>
    <row r="1193" spans="16:16" x14ac:dyDescent="0.35">
      <c r="P1193" s="30">
        <v>43551</v>
      </c>
    </row>
    <row r="1194" spans="16:16" x14ac:dyDescent="0.35">
      <c r="P1194" s="30">
        <v>43552</v>
      </c>
    </row>
    <row r="1195" spans="16:16" x14ac:dyDescent="0.35">
      <c r="P1195" s="30">
        <v>43553</v>
      </c>
    </row>
    <row r="1196" spans="16:16" x14ac:dyDescent="0.35">
      <c r="P1196" s="30">
        <v>43554</v>
      </c>
    </row>
    <row r="1197" spans="16:16" x14ac:dyDescent="0.35">
      <c r="P1197" s="30">
        <v>43555</v>
      </c>
    </row>
    <row r="1198" spans="16:16" x14ac:dyDescent="0.35">
      <c r="P1198" s="30">
        <v>43556</v>
      </c>
    </row>
    <row r="1199" spans="16:16" x14ac:dyDescent="0.35">
      <c r="P1199" s="30">
        <v>43557</v>
      </c>
    </row>
    <row r="1200" spans="16:16" x14ac:dyDescent="0.35">
      <c r="P1200" s="30"/>
    </row>
    <row r="1201" spans="16:16" x14ac:dyDescent="0.35">
      <c r="P1201" s="30"/>
    </row>
    <row r="1202" spans="16:16" x14ac:dyDescent="0.35">
      <c r="P1202" s="30"/>
    </row>
    <row r="1203" spans="16:16" x14ac:dyDescent="0.35">
      <c r="P1203" s="30"/>
    </row>
    <row r="1204" spans="16:16" x14ac:dyDescent="0.35">
      <c r="P1204" s="30"/>
    </row>
    <row r="1205" spans="16:16" x14ac:dyDescent="0.35">
      <c r="P1205" s="30"/>
    </row>
    <row r="1206" spans="16:16" x14ac:dyDescent="0.35">
      <c r="P1206" s="30"/>
    </row>
    <row r="1207" spans="16:16" x14ac:dyDescent="0.35">
      <c r="P1207" s="30"/>
    </row>
    <row r="1208" spans="16:16" x14ac:dyDescent="0.35">
      <c r="P1208" s="30"/>
    </row>
    <row r="1209" spans="16:16" x14ac:dyDescent="0.35">
      <c r="P1209" s="30"/>
    </row>
    <row r="1210" spans="16:16" x14ac:dyDescent="0.35">
      <c r="P1210" s="30"/>
    </row>
    <row r="1211" spans="16:16" x14ac:dyDescent="0.35">
      <c r="P1211" s="30"/>
    </row>
    <row r="1212" spans="16:16" x14ac:dyDescent="0.35">
      <c r="P1212" s="30"/>
    </row>
    <row r="1213" spans="16:16" x14ac:dyDescent="0.35">
      <c r="P1213" s="30"/>
    </row>
    <row r="1214" spans="16:16" x14ac:dyDescent="0.35">
      <c r="P1214" s="30"/>
    </row>
    <row r="1215" spans="16:16" x14ac:dyDescent="0.35">
      <c r="P1215" s="30"/>
    </row>
    <row r="1216" spans="16:16" x14ac:dyDescent="0.35">
      <c r="P1216" s="30"/>
    </row>
    <row r="1217" spans="16:16" x14ac:dyDescent="0.35">
      <c r="P1217" s="30"/>
    </row>
    <row r="1218" spans="16:16" x14ac:dyDescent="0.35">
      <c r="P1218" s="30"/>
    </row>
    <row r="1219" spans="16:16" x14ac:dyDescent="0.35">
      <c r="P1219" s="30"/>
    </row>
    <row r="1220" spans="16:16" x14ac:dyDescent="0.35">
      <c r="P1220" s="30"/>
    </row>
    <row r="1221" spans="16:16" x14ac:dyDescent="0.35">
      <c r="P1221" s="30"/>
    </row>
    <row r="1222" spans="16:16" x14ac:dyDescent="0.35">
      <c r="P1222" s="30"/>
    </row>
    <row r="1223" spans="16:16" x14ac:dyDescent="0.35">
      <c r="P1223" s="30"/>
    </row>
    <row r="1224" spans="16:16" x14ac:dyDescent="0.35">
      <c r="P1224" s="30"/>
    </row>
    <row r="1225" spans="16:16" x14ac:dyDescent="0.35">
      <c r="P1225" s="30"/>
    </row>
    <row r="1226" spans="16:16" x14ac:dyDescent="0.35">
      <c r="P1226" s="30"/>
    </row>
    <row r="1227" spans="16:16" x14ac:dyDescent="0.35">
      <c r="P1227" s="30"/>
    </row>
    <row r="1228" spans="16:16" x14ac:dyDescent="0.35">
      <c r="P1228" s="30"/>
    </row>
    <row r="1229" spans="16:16" x14ac:dyDescent="0.35">
      <c r="P1229" s="30"/>
    </row>
    <row r="1230" spans="16:16" x14ac:dyDescent="0.35">
      <c r="P1230" s="30"/>
    </row>
    <row r="1231" spans="16:16" x14ac:dyDescent="0.35">
      <c r="P1231" s="30"/>
    </row>
    <row r="1232" spans="16:16" x14ac:dyDescent="0.35">
      <c r="P1232" s="30"/>
    </row>
    <row r="1233" spans="16:16" x14ac:dyDescent="0.35">
      <c r="P1233" s="30"/>
    </row>
    <row r="1234" spans="16:16" x14ac:dyDescent="0.35">
      <c r="P1234" s="30"/>
    </row>
    <row r="1235" spans="16:16" x14ac:dyDescent="0.35">
      <c r="P1235" s="30"/>
    </row>
    <row r="1236" spans="16:16" x14ac:dyDescent="0.35">
      <c r="P1236" s="30"/>
    </row>
    <row r="1237" spans="16:16" x14ac:dyDescent="0.35">
      <c r="P1237" s="30"/>
    </row>
    <row r="1238" spans="16:16" x14ac:dyDescent="0.35">
      <c r="P1238" s="30"/>
    </row>
    <row r="1239" spans="16:16" x14ac:dyDescent="0.35">
      <c r="P1239" s="30"/>
    </row>
    <row r="1240" spans="16:16" x14ac:dyDescent="0.35">
      <c r="P1240" s="30"/>
    </row>
    <row r="1241" spans="16:16" x14ac:dyDescent="0.35">
      <c r="P1241" s="30"/>
    </row>
    <row r="1242" spans="16:16" x14ac:dyDescent="0.35">
      <c r="P1242" s="30"/>
    </row>
    <row r="1243" spans="16:16" x14ac:dyDescent="0.35">
      <c r="P1243" s="30"/>
    </row>
    <row r="1244" spans="16:16" x14ac:dyDescent="0.35">
      <c r="P1244" s="30"/>
    </row>
    <row r="1245" spans="16:16" x14ac:dyDescent="0.35">
      <c r="P1245" s="30"/>
    </row>
    <row r="1246" spans="16:16" x14ac:dyDescent="0.35">
      <c r="P1246" s="30"/>
    </row>
    <row r="1247" spans="16:16" x14ac:dyDescent="0.35">
      <c r="P1247" s="30"/>
    </row>
    <row r="1248" spans="16:16" x14ac:dyDescent="0.35">
      <c r="P1248" s="30"/>
    </row>
    <row r="1249" spans="16:16" x14ac:dyDescent="0.35">
      <c r="P1249" s="30"/>
    </row>
    <row r="1250" spans="16:16" x14ac:dyDescent="0.35">
      <c r="P1250" s="30"/>
    </row>
    <row r="1251" spans="16:16" x14ac:dyDescent="0.35">
      <c r="P1251" s="30"/>
    </row>
    <row r="1252" spans="16:16" x14ac:dyDescent="0.35">
      <c r="P1252" s="30"/>
    </row>
    <row r="1253" spans="16:16" x14ac:dyDescent="0.35">
      <c r="P1253" s="30"/>
    </row>
    <row r="1254" spans="16:16" x14ac:dyDescent="0.35">
      <c r="P1254" s="30"/>
    </row>
    <row r="1255" spans="16:16" x14ac:dyDescent="0.35">
      <c r="P1255" s="30"/>
    </row>
    <row r="1256" spans="16:16" x14ac:dyDescent="0.35">
      <c r="P1256" s="30"/>
    </row>
    <row r="1257" spans="16:16" x14ac:dyDescent="0.35">
      <c r="P1257" s="30"/>
    </row>
    <row r="1258" spans="16:16" x14ac:dyDescent="0.35">
      <c r="P1258" s="30"/>
    </row>
    <row r="1259" spans="16:16" x14ac:dyDescent="0.35">
      <c r="P1259" s="30"/>
    </row>
    <row r="1260" spans="16:16" x14ac:dyDescent="0.35">
      <c r="P1260" s="30"/>
    </row>
    <row r="1261" spans="16:16" x14ac:dyDescent="0.35">
      <c r="P1261" s="30"/>
    </row>
    <row r="1262" spans="16:16" x14ac:dyDescent="0.35">
      <c r="P1262" s="30"/>
    </row>
    <row r="1263" spans="16:16" x14ac:dyDescent="0.35">
      <c r="P1263" s="30"/>
    </row>
    <row r="1264" spans="16:16" x14ac:dyDescent="0.35">
      <c r="P1264" s="30"/>
    </row>
    <row r="1265" spans="16:16" x14ac:dyDescent="0.35">
      <c r="P1265" s="30"/>
    </row>
    <row r="1266" spans="16:16" x14ac:dyDescent="0.35">
      <c r="P1266" s="30"/>
    </row>
    <row r="1267" spans="16:16" x14ac:dyDescent="0.35">
      <c r="P1267" s="30"/>
    </row>
    <row r="1268" spans="16:16" x14ac:dyDescent="0.35">
      <c r="P1268" s="30"/>
    </row>
    <row r="1269" spans="16:16" x14ac:dyDescent="0.35">
      <c r="P1269" s="30"/>
    </row>
    <row r="1270" spans="16:16" x14ac:dyDescent="0.35">
      <c r="P1270" s="30"/>
    </row>
    <row r="1271" spans="16:16" x14ac:dyDescent="0.35">
      <c r="P1271" s="30"/>
    </row>
    <row r="1272" spans="16:16" x14ac:dyDescent="0.35">
      <c r="P1272" s="30"/>
    </row>
    <row r="1273" spans="16:16" x14ac:dyDescent="0.35">
      <c r="P1273" s="30"/>
    </row>
    <row r="1274" spans="16:16" x14ac:dyDescent="0.35">
      <c r="P1274" s="30"/>
    </row>
    <row r="1275" spans="16:16" x14ac:dyDescent="0.35">
      <c r="P1275" s="30"/>
    </row>
    <row r="1276" spans="16:16" x14ac:dyDescent="0.35">
      <c r="P1276" s="30"/>
    </row>
    <row r="1277" spans="16:16" x14ac:dyDescent="0.35">
      <c r="P1277" s="30"/>
    </row>
    <row r="1278" spans="16:16" x14ac:dyDescent="0.35">
      <c r="P1278" s="30"/>
    </row>
    <row r="1279" spans="16:16" x14ac:dyDescent="0.35">
      <c r="P1279" s="30"/>
    </row>
    <row r="1280" spans="16:16" x14ac:dyDescent="0.35">
      <c r="P1280" s="30"/>
    </row>
    <row r="1281" spans="16:16" x14ac:dyDescent="0.35">
      <c r="P1281" s="30"/>
    </row>
    <row r="1282" spans="16:16" x14ac:dyDescent="0.35">
      <c r="P1282" s="30"/>
    </row>
    <row r="1283" spans="16:16" x14ac:dyDescent="0.35">
      <c r="P1283" s="30"/>
    </row>
    <row r="1284" spans="16:16" x14ac:dyDescent="0.35">
      <c r="P1284" s="30"/>
    </row>
    <row r="1285" spans="16:16" x14ac:dyDescent="0.35">
      <c r="P1285" s="30"/>
    </row>
    <row r="1286" spans="16:16" x14ac:dyDescent="0.35">
      <c r="P1286" s="30"/>
    </row>
    <row r="1287" spans="16:16" x14ac:dyDescent="0.35">
      <c r="P1287" s="30"/>
    </row>
    <row r="1288" spans="16:16" x14ac:dyDescent="0.35">
      <c r="P1288" s="30"/>
    </row>
    <row r="1289" spans="16:16" x14ac:dyDescent="0.35">
      <c r="P1289" s="30"/>
    </row>
    <row r="1290" spans="16:16" x14ac:dyDescent="0.35">
      <c r="P1290" s="30"/>
    </row>
    <row r="1291" spans="16:16" x14ac:dyDescent="0.35">
      <c r="P1291" s="30"/>
    </row>
    <row r="1292" spans="16:16" x14ac:dyDescent="0.35">
      <c r="P1292" s="30"/>
    </row>
    <row r="1293" spans="16:16" x14ac:dyDescent="0.35">
      <c r="P1293" s="30"/>
    </row>
    <row r="1294" spans="16:16" x14ac:dyDescent="0.35">
      <c r="P1294" s="30"/>
    </row>
    <row r="1295" spans="16:16" x14ac:dyDescent="0.35">
      <c r="P1295" s="30"/>
    </row>
    <row r="1296" spans="16:16" x14ac:dyDescent="0.35">
      <c r="P1296" s="30"/>
    </row>
    <row r="1297" spans="16:16" x14ac:dyDescent="0.35">
      <c r="P1297" s="30"/>
    </row>
    <row r="1298" spans="16:16" x14ac:dyDescent="0.35">
      <c r="P1298" s="30"/>
    </row>
    <row r="1299" spans="16:16" x14ac:dyDescent="0.35">
      <c r="P1299" s="30"/>
    </row>
    <row r="1300" spans="16:16" x14ac:dyDescent="0.35">
      <c r="P1300" s="30"/>
    </row>
    <row r="1301" spans="16:16" x14ac:dyDescent="0.35">
      <c r="P1301" s="30"/>
    </row>
    <row r="1302" spans="16:16" x14ac:dyDescent="0.35">
      <c r="P1302" s="30"/>
    </row>
    <row r="1303" spans="16:16" x14ac:dyDescent="0.35">
      <c r="P1303" s="30"/>
    </row>
    <row r="1304" spans="16:16" x14ac:dyDescent="0.35">
      <c r="P1304" s="30"/>
    </row>
    <row r="1305" spans="16:16" x14ac:dyDescent="0.35">
      <c r="P1305" s="30"/>
    </row>
    <row r="1306" spans="16:16" x14ac:dyDescent="0.35">
      <c r="P1306" s="30"/>
    </row>
    <row r="1307" spans="16:16" x14ac:dyDescent="0.35">
      <c r="P1307" s="30"/>
    </row>
    <row r="1308" spans="16:16" x14ac:dyDescent="0.35">
      <c r="P1308" s="30"/>
    </row>
    <row r="1309" spans="16:16" x14ac:dyDescent="0.35">
      <c r="P1309" s="30"/>
    </row>
    <row r="1310" spans="16:16" x14ac:dyDescent="0.35">
      <c r="P1310" s="30"/>
    </row>
    <row r="1311" spans="16:16" x14ac:dyDescent="0.35">
      <c r="P1311" s="30"/>
    </row>
    <row r="1312" spans="16:16" x14ac:dyDescent="0.35">
      <c r="P1312" s="30"/>
    </row>
    <row r="1313" spans="16:16" x14ac:dyDescent="0.35">
      <c r="P1313" s="30"/>
    </row>
    <row r="1314" spans="16:16" x14ac:dyDescent="0.35">
      <c r="P1314" s="30"/>
    </row>
    <row r="1315" spans="16:16" x14ac:dyDescent="0.35">
      <c r="P1315" s="30"/>
    </row>
    <row r="1316" spans="16:16" x14ac:dyDescent="0.35">
      <c r="P1316" s="30"/>
    </row>
    <row r="1317" spans="16:16" x14ac:dyDescent="0.35">
      <c r="P1317" s="30"/>
    </row>
    <row r="1318" spans="16:16" x14ac:dyDescent="0.35">
      <c r="P1318" s="30"/>
    </row>
    <row r="1319" spans="16:16" x14ac:dyDescent="0.35">
      <c r="P1319" s="30"/>
    </row>
    <row r="1320" spans="16:16" x14ac:dyDescent="0.35">
      <c r="P1320" s="30"/>
    </row>
    <row r="1321" spans="16:16" x14ac:dyDescent="0.35">
      <c r="P1321" s="30"/>
    </row>
    <row r="1322" spans="16:16" x14ac:dyDescent="0.35">
      <c r="P1322" s="30"/>
    </row>
    <row r="1323" spans="16:16" x14ac:dyDescent="0.35">
      <c r="P1323" s="30"/>
    </row>
    <row r="1324" spans="16:16" x14ac:dyDescent="0.35">
      <c r="P1324" s="30"/>
    </row>
    <row r="1325" spans="16:16" x14ac:dyDescent="0.35">
      <c r="P1325" s="30"/>
    </row>
    <row r="1326" spans="16:16" x14ac:dyDescent="0.35">
      <c r="P1326" s="30"/>
    </row>
    <row r="1327" spans="16:16" x14ac:dyDescent="0.35">
      <c r="P1327" s="30"/>
    </row>
    <row r="1328" spans="16:16" x14ac:dyDescent="0.35">
      <c r="P1328" s="30"/>
    </row>
    <row r="1329" spans="16:16" x14ac:dyDescent="0.35">
      <c r="P1329" s="30"/>
    </row>
    <row r="1330" spans="16:16" x14ac:dyDescent="0.35">
      <c r="P1330" s="30"/>
    </row>
    <row r="1331" spans="16:16" x14ac:dyDescent="0.35">
      <c r="P1331" s="30"/>
    </row>
    <row r="1332" spans="16:16" x14ac:dyDescent="0.35">
      <c r="P1332" s="30"/>
    </row>
    <row r="1333" spans="16:16" x14ac:dyDescent="0.35">
      <c r="P1333" s="30"/>
    </row>
    <row r="1334" spans="16:16" x14ac:dyDescent="0.35">
      <c r="P1334" s="30"/>
    </row>
    <row r="1335" spans="16:16" x14ac:dyDescent="0.35">
      <c r="P1335" s="30"/>
    </row>
    <row r="1336" spans="16:16" x14ac:dyDescent="0.35">
      <c r="P1336" s="30"/>
    </row>
    <row r="1337" spans="16:16" x14ac:dyDescent="0.35">
      <c r="P1337" s="30"/>
    </row>
    <row r="1338" spans="16:16" x14ac:dyDescent="0.35">
      <c r="P1338" s="30"/>
    </row>
    <row r="1339" spans="16:16" x14ac:dyDescent="0.35">
      <c r="P1339" s="30"/>
    </row>
    <row r="1340" spans="16:16" x14ac:dyDescent="0.35">
      <c r="P1340" s="30"/>
    </row>
    <row r="1341" spans="16:16" x14ac:dyDescent="0.35">
      <c r="P1341" s="30"/>
    </row>
    <row r="1342" spans="16:16" x14ac:dyDescent="0.35">
      <c r="P1342" s="30"/>
    </row>
    <row r="1343" spans="16:16" x14ac:dyDescent="0.35">
      <c r="P1343" s="30"/>
    </row>
    <row r="1344" spans="16:16" x14ac:dyDescent="0.35">
      <c r="P1344" s="30"/>
    </row>
    <row r="1345" spans="16:16" x14ac:dyDescent="0.35">
      <c r="P1345" s="30"/>
    </row>
    <row r="1346" spans="16:16" x14ac:dyDescent="0.35">
      <c r="P1346" s="30"/>
    </row>
    <row r="1347" spans="16:16" x14ac:dyDescent="0.35">
      <c r="P1347" s="30"/>
    </row>
    <row r="1348" spans="16:16" x14ac:dyDescent="0.35">
      <c r="P1348" s="30"/>
    </row>
    <row r="1349" spans="16:16" x14ac:dyDescent="0.35">
      <c r="P1349" s="30"/>
    </row>
    <row r="1350" spans="16:16" x14ac:dyDescent="0.35">
      <c r="P1350" s="30"/>
    </row>
    <row r="1351" spans="16:16" x14ac:dyDescent="0.35">
      <c r="P1351" s="30"/>
    </row>
    <row r="1352" spans="16:16" x14ac:dyDescent="0.35">
      <c r="P1352" s="30"/>
    </row>
    <row r="1353" spans="16:16" x14ac:dyDescent="0.35">
      <c r="P1353" s="30"/>
    </row>
    <row r="1354" spans="16:16" x14ac:dyDescent="0.35">
      <c r="P1354" s="30"/>
    </row>
    <row r="1355" spans="16:16" x14ac:dyDescent="0.35">
      <c r="P1355" s="30"/>
    </row>
    <row r="1356" spans="16:16" x14ac:dyDescent="0.35">
      <c r="P1356" s="30"/>
    </row>
    <row r="1357" spans="16:16" x14ac:dyDescent="0.35">
      <c r="P1357" s="30"/>
    </row>
    <row r="1358" spans="16:16" x14ac:dyDescent="0.35">
      <c r="P1358" s="30"/>
    </row>
    <row r="1359" spans="16:16" x14ac:dyDescent="0.35">
      <c r="P1359" s="30"/>
    </row>
    <row r="1360" spans="16:16" x14ac:dyDescent="0.35">
      <c r="P1360" s="30"/>
    </row>
    <row r="1361" spans="16:16" x14ac:dyDescent="0.35">
      <c r="P1361" s="30"/>
    </row>
    <row r="1362" spans="16:16" x14ac:dyDescent="0.35">
      <c r="P1362" s="30"/>
    </row>
    <row r="1363" spans="16:16" x14ac:dyDescent="0.35">
      <c r="P1363" s="30"/>
    </row>
    <row r="1364" spans="16:16" x14ac:dyDescent="0.35">
      <c r="P1364" s="30"/>
    </row>
    <row r="1365" spans="16:16" x14ac:dyDescent="0.35">
      <c r="P1365" s="30"/>
    </row>
    <row r="1366" spans="16:16" x14ac:dyDescent="0.35">
      <c r="P1366" s="30"/>
    </row>
    <row r="1367" spans="16:16" x14ac:dyDescent="0.35">
      <c r="P1367" s="30"/>
    </row>
    <row r="1368" spans="16:16" x14ac:dyDescent="0.35">
      <c r="P1368" s="30"/>
    </row>
    <row r="1369" spans="16:16" x14ac:dyDescent="0.35">
      <c r="P1369" s="30"/>
    </row>
    <row r="1370" spans="16:16" x14ac:dyDescent="0.35">
      <c r="P1370" s="30"/>
    </row>
    <row r="1371" spans="16:16" x14ac:dyDescent="0.35">
      <c r="P1371" s="30"/>
    </row>
    <row r="1372" spans="16:16" x14ac:dyDescent="0.35">
      <c r="P1372" s="30"/>
    </row>
    <row r="1373" spans="16:16" x14ac:dyDescent="0.35">
      <c r="P1373" s="30"/>
    </row>
    <row r="1374" spans="16:16" x14ac:dyDescent="0.35">
      <c r="P1374" s="30"/>
    </row>
    <row r="1375" spans="16:16" x14ac:dyDescent="0.35">
      <c r="P1375" s="30"/>
    </row>
    <row r="1376" spans="16:16" x14ac:dyDescent="0.35">
      <c r="P1376" s="30"/>
    </row>
    <row r="1377" spans="16:16" x14ac:dyDescent="0.35">
      <c r="P1377" s="30"/>
    </row>
    <row r="1378" spans="16:16" x14ac:dyDescent="0.35">
      <c r="P1378" s="30"/>
    </row>
    <row r="1379" spans="16:16" x14ac:dyDescent="0.35">
      <c r="P1379" s="30"/>
    </row>
    <row r="1380" spans="16:16" x14ac:dyDescent="0.35">
      <c r="P1380" s="30"/>
    </row>
    <row r="1381" spans="16:16" x14ac:dyDescent="0.35">
      <c r="P1381" s="30"/>
    </row>
    <row r="1382" spans="16:16" x14ac:dyDescent="0.35">
      <c r="P1382" s="30"/>
    </row>
    <row r="1383" spans="16:16" x14ac:dyDescent="0.35">
      <c r="P1383" s="30"/>
    </row>
    <row r="1384" spans="16:16" x14ac:dyDescent="0.35">
      <c r="P1384" s="30"/>
    </row>
    <row r="1385" spans="16:16" x14ac:dyDescent="0.35">
      <c r="P1385" s="30"/>
    </row>
    <row r="1386" spans="16:16" x14ac:dyDescent="0.35">
      <c r="P1386" s="30"/>
    </row>
    <row r="1387" spans="16:16" x14ac:dyDescent="0.35">
      <c r="P1387" s="30"/>
    </row>
    <row r="1388" spans="16:16" x14ac:dyDescent="0.35">
      <c r="P1388" s="30"/>
    </row>
    <row r="1389" spans="16:16" x14ac:dyDescent="0.35">
      <c r="P1389" s="30"/>
    </row>
    <row r="1390" spans="16:16" x14ac:dyDescent="0.35">
      <c r="P1390" s="30"/>
    </row>
    <row r="1391" spans="16:16" x14ac:dyDescent="0.35">
      <c r="P1391" s="30"/>
    </row>
    <row r="1392" spans="16:16" x14ac:dyDescent="0.35">
      <c r="P1392" s="30"/>
    </row>
    <row r="1393" spans="16:16" x14ac:dyDescent="0.35">
      <c r="P1393" s="30"/>
    </row>
    <row r="1394" spans="16:16" x14ac:dyDescent="0.35">
      <c r="P1394" s="30"/>
    </row>
    <row r="1395" spans="16:16" x14ac:dyDescent="0.35">
      <c r="P1395" s="30"/>
    </row>
    <row r="1396" spans="16:16" x14ac:dyDescent="0.35">
      <c r="P1396" s="30"/>
    </row>
    <row r="1397" spans="16:16" x14ac:dyDescent="0.35">
      <c r="P1397" s="30"/>
    </row>
    <row r="1398" spans="16:16" x14ac:dyDescent="0.35">
      <c r="P1398" s="30"/>
    </row>
    <row r="1399" spans="16:16" x14ac:dyDescent="0.35">
      <c r="P1399" s="30"/>
    </row>
    <row r="1400" spans="16:16" x14ac:dyDescent="0.35">
      <c r="P1400" s="30"/>
    </row>
    <row r="1401" spans="16:16" x14ac:dyDescent="0.35">
      <c r="P1401" s="30"/>
    </row>
    <row r="1402" spans="16:16" x14ac:dyDescent="0.35">
      <c r="P1402" s="30"/>
    </row>
    <row r="1403" spans="16:16" x14ac:dyDescent="0.35">
      <c r="P1403" s="30"/>
    </row>
    <row r="1404" spans="16:16" x14ac:dyDescent="0.35">
      <c r="P1404" s="30"/>
    </row>
    <row r="1405" spans="16:16" x14ac:dyDescent="0.35">
      <c r="P1405" s="30"/>
    </row>
    <row r="1406" spans="16:16" x14ac:dyDescent="0.35">
      <c r="P1406" s="30"/>
    </row>
    <row r="1407" spans="16:16" x14ac:dyDescent="0.35">
      <c r="P1407" s="30"/>
    </row>
    <row r="1408" spans="16:16" x14ac:dyDescent="0.35">
      <c r="P1408" s="30"/>
    </row>
    <row r="1409" spans="16:16" x14ac:dyDescent="0.35">
      <c r="P1409" s="30"/>
    </row>
    <row r="1410" spans="16:16" x14ac:dyDescent="0.35">
      <c r="P1410" s="30"/>
    </row>
    <row r="1411" spans="16:16" x14ac:dyDescent="0.35">
      <c r="P1411" s="30"/>
    </row>
    <row r="1412" spans="16:16" x14ac:dyDescent="0.35">
      <c r="P1412" s="30"/>
    </row>
    <row r="1413" spans="16:16" x14ac:dyDescent="0.35">
      <c r="P1413" s="30"/>
    </row>
    <row r="1414" spans="16:16" x14ac:dyDescent="0.35">
      <c r="P1414" s="30"/>
    </row>
    <row r="1415" spans="16:16" x14ac:dyDescent="0.35">
      <c r="P1415" s="30"/>
    </row>
    <row r="1416" spans="16:16" x14ac:dyDescent="0.35">
      <c r="P1416" s="30"/>
    </row>
    <row r="1417" spans="16:16" x14ac:dyDescent="0.35">
      <c r="P1417" s="30"/>
    </row>
    <row r="1418" spans="16:16" x14ac:dyDescent="0.35">
      <c r="P1418" s="30"/>
    </row>
    <row r="1419" spans="16:16" x14ac:dyDescent="0.35">
      <c r="P1419" s="30"/>
    </row>
    <row r="1420" spans="16:16" x14ac:dyDescent="0.35">
      <c r="P1420" s="30"/>
    </row>
    <row r="1421" spans="16:16" x14ac:dyDescent="0.35">
      <c r="P1421" s="30"/>
    </row>
    <row r="1422" spans="16:16" x14ac:dyDescent="0.35">
      <c r="P1422" s="30"/>
    </row>
    <row r="1423" spans="16:16" x14ac:dyDescent="0.35">
      <c r="P1423" s="30"/>
    </row>
    <row r="1424" spans="16:16" x14ac:dyDescent="0.35">
      <c r="P1424" s="30"/>
    </row>
    <row r="1425" spans="16:16" x14ac:dyDescent="0.35">
      <c r="P1425" s="30"/>
    </row>
    <row r="1426" spans="16:16" x14ac:dyDescent="0.35">
      <c r="P1426" s="30"/>
    </row>
    <row r="1427" spans="16:16" x14ac:dyDescent="0.35">
      <c r="P1427" s="30"/>
    </row>
    <row r="1428" spans="16:16" x14ac:dyDescent="0.35">
      <c r="P1428" s="30"/>
    </row>
    <row r="1429" spans="16:16" x14ac:dyDescent="0.35">
      <c r="P1429" s="30"/>
    </row>
    <row r="1430" spans="16:16" x14ac:dyDescent="0.35">
      <c r="P1430" s="30"/>
    </row>
    <row r="1431" spans="16:16" x14ac:dyDescent="0.35">
      <c r="P1431" s="30"/>
    </row>
    <row r="1432" spans="16:16" x14ac:dyDescent="0.35">
      <c r="P1432" s="30"/>
    </row>
    <row r="1433" spans="16:16" x14ac:dyDescent="0.35">
      <c r="P1433" s="30"/>
    </row>
    <row r="1434" spans="16:16" x14ac:dyDescent="0.35">
      <c r="P1434" s="30"/>
    </row>
    <row r="1435" spans="16:16" x14ac:dyDescent="0.35">
      <c r="P1435" s="30"/>
    </row>
    <row r="1436" spans="16:16" x14ac:dyDescent="0.35">
      <c r="P1436" s="30"/>
    </row>
    <row r="1437" spans="16:16" x14ac:dyDescent="0.35">
      <c r="P1437" s="30"/>
    </row>
    <row r="1438" spans="16:16" x14ac:dyDescent="0.35">
      <c r="P1438" s="30"/>
    </row>
    <row r="1439" spans="16:16" x14ac:dyDescent="0.35">
      <c r="P1439" s="30"/>
    </row>
    <row r="1440" spans="16:16" x14ac:dyDescent="0.35">
      <c r="P1440" s="30"/>
    </row>
    <row r="1441" spans="16:16" x14ac:dyDescent="0.35">
      <c r="P1441" s="30"/>
    </row>
    <row r="1442" spans="16:16" x14ac:dyDescent="0.35">
      <c r="P1442" s="30"/>
    </row>
    <row r="1443" spans="16:16" x14ac:dyDescent="0.35">
      <c r="P1443" s="30"/>
    </row>
    <row r="1444" spans="16:16" x14ac:dyDescent="0.35">
      <c r="P1444" s="30"/>
    </row>
    <row r="1445" spans="16:16" x14ac:dyDescent="0.35">
      <c r="P1445" s="30"/>
    </row>
    <row r="1446" spans="16:16" x14ac:dyDescent="0.35">
      <c r="P1446" s="30"/>
    </row>
    <row r="1447" spans="16:16" x14ac:dyDescent="0.35">
      <c r="P1447" s="30"/>
    </row>
    <row r="1448" spans="16:16" x14ac:dyDescent="0.35">
      <c r="P1448" s="30"/>
    </row>
    <row r="1449" spans="16:16" x14ac:dyDescent="0.35">
      <c r="P1449" s="30"/>
    </row>
    <row r="1450" spans="16:16" x14ac:dyDescent="0.35">
      <c r="P1450" s="30"/>
    </row>
    <row r="1451" spans="16:16" x14ac:dyDescent="0.35">
      <c r="P1451" s="30"/>
    </row>
    <row r="1452" spans="16:16" x14ac:dyDescent="0.35">
      <c r="P1452" s="30"/>
    </row>
    <row r="1453" spans="16:16" x14ac:dyDescent="0.35">
      <c r="P1453" s="30"/>
    </row>
    <row r="1454" spans="16:16" x14ac:dyDescent="0.35">
      <c r="P1454" s="30"/>
    </row>
    <row r="1455" spans="16:16" x14ac:dyDescent="0.35">
      <c r="P1455" s="30"/>
    </row>
    <row r="1456" spans="16:16" x14ac:dyDescent="0.35">
      <c r="P1456" s="30"/>
    </row>
    <row r="1457" spans="16:16" x14ac:dyDescent="0.35">
      <c r="P1457" s="30"/>
    </row>
    <row r="1458" spans="16:16" x14ac:dyDescent="0.35">
      <c r="P1458" s="30"/>
    </row>
    <row r="1459" spans="16:16" x14ac:dyDescent="0.35">
      <c r="P1459" s="30"/>
    </row>
    <row r="1460" spans="16:16" x14ac:dyDescent="0.35">
      <c r="P1460" s="30"/>
    </row>
    <row r="1461" spans="16:16" x14ac:dyDescent="0.35">
      <c r="P1461" s="30"/>
    </row>
    <row r="1462" spans="16:16" x14ac:dyDescent="0.35">
      <c r="P1462" s="30"/>
    </row>
    <row r="1463" spans="16:16" x14ac:dyDescent="0.35">
      <c r="P1463" s="30"/>
    </row>
    <row r="1464" spans="16:16" x14ac:dyDescent="0.35">
      <c r="P1464" s="30"/>
    </row>
    <row r="1465" spans="16:16" x14ac:dyDescent="0.35">
      <c r="P1465" s="30"/>
    </row>
    <row r="1466" spans="16:16" x14ac:dyDescent="0.35">
      <c r="P1466" s="30"/>
    </row>
    <row r="1467" spans="16:16" x14ac:dyDescent="0.35">
      <c r="P1467" s="30"/>
    </row>
    <row r="1468" spans="16:16" x14ac:dyDescent="0.35">
      <c r="P1468" s="30"/>
    </row>
    <row r="1469" spans="16:16" x14ac:dyDescent="0.35">
      <c r="P1469" s="30"/>
    </row>
    <row r="1470" spans="16:16" x14ac:dyDescent="0.35">
      <c r="P1470" s="30"/>
    </row>
    <row r="1471" spans="16:16" x14ac:dyDescent="0.35">
      <c r="P1471" s="30"/>
    </row>
    <row r="1472" spans="16:16" x14ac:dyDescent="0.35">
      <c r="P1472" s="30"/>
    </row>
    <row r="1473" spans="16:16" x14ac:dyDescent="0.35">
      <c r="P1473" s="30"/>
    </row>
    <row r="1474" spans="16:16" x14ac:dyDescent="0.35">
      <c r="P1474" s="30"/>
    </row>
  </sheetData>
  <sheetProtection sheet="1" objects="1" scenarios="1"/>
  <autoFilter ref="A600:AH638" xr:uid="{00000000-0009-0000-0000-000002000000}"/>
  <sortState xmlns:xlrd2="http://schemas.microsoft.com/office/spreadsheetml/2017/richdata2" ref="A479:A482">
    <sortCondition ref="A479"/>
  </sortState>
  <mergeCells count="31">
    <mergeCell ref="A490:B490"/>
    <mergeCell ref="A502:B502"/>
    <mergeCell ref="Z107:Z132"/>
    <mergeCell ref="Z29:Z54"/>
    <mergeCell ref="Z55:Z80"/>
    <mergeCell ref="Z81:Z106"/>
    <mergeCell ref="Z133:Z158"/>
    <mergeCell ref="I455:J455"/>
    <mergeCell ref="I456:J456"/>
    <mergeCell ref="Z159:Z184"/>
    <mergeCell ref="Z185:Z210"/>
    <mergeCell ref="K455:L455"/>
    <mergeCell ref="K453:L453"/>
    <mergeCell ref="K454:L454"/>
    <mergeCell ref="I453:J453"/>
    <mergeCell ref="I454:J454"/>
    <mergeCell ref="R18:R19"/>
    <mergeCell ref="R20:R22"/>
    <mergeCell ref="R23:R25"/>
    <mergeCell ref="K451:L451"/>
    <mergeCell ref="K452:L452"/>
    <mergeCell ref="H448:H450"/>
    <mergeCell ref="K448:L450"/>
    <mergeCell ref="I448:J450"/>
    <mergeCell ref="K458:L458"/>
    <mergeCell ref="I457:J457"/>
    <mergeCell ref="I458:J458"/>
    <mergeCell ref="K456:L456"/>
    <mergeCell ref="I451:J451"/>
    <mergeCell ref="I452:J452"/>
    <mergeCell ref="K457:L457"/>
  </mergeCells>
  <conditionalFormatting sqref="B255:B258">
    <cfRule type="dataBar" priority="21">
      <dataBar>
        <cfvo type="min"/>
        <cfvo type="max"/>
        <color rgb="FF63C384"/>
      </dataBar>
      <extLst>
        <ext xmlns:x14="http://schemas.microsoft.com/office/spreadsheetml/2009/9/main" uri="{B025F937-C7B1-47D3-B67F-A62EFF666E3E}">
          <x14:id>{FF7AD485-513A-4CBF-9DA0-0AA073FD62B4}</x14:id>
        </ext>
      </extLst>
    </cfRule>
  </conditionalFormatting>
  <conditionalFormatting sqref="A254">
    <cfRule type="colorScale" priority="20">
      <colorScale>
        <cfvo type="min"/>
        <cfvo type="percentile" val="50"/>
        <cfvo type="max"/>
        <color rgb="FFF8696B"/>
        <color rgb="FFFFEB84"/>
        <color rgb="FF63BE7B"/>
      </colorScale>
    </cfRule>
  </conditionalFormatting>
  <conditionalFormatting sqref="A254">
    <cfRule type="iconSet" priority="18">
      <iconSet iconSet="3TrafficLights2">
        <cfvo type="percent" val="0"/>
        <cfvo type="percent" val="33"/>
        <cfvo type="percent" val="67"/>
      </iconSet>
    </cfRule>
  </conditionalFormatting>
  <conditionalFormatting sqref="A254">
    <cfRule type="dataBar" priority="19">
      <dataBar>
        <cfvo type="min"/>
        <cfvo type="max"/>
        <color rgb="FF63C384"/>
      </dataBar>
      <extLst>
        <ext xmlns:x14="http://schemas.microsoft.com/office/spreadsheetml/2009/9/main" uri="{B025F937-C7B1-47D3-B67F-A62EFF666E3E}">
          <x14:id>{3FA8CD3C-164A-4A74-85A2-DFD6D4D5FEB2}</x14:id>
        </ext>
      </extLst>
    </cfRule>
  </conditionalFormatting>
  <conditionalFormatting sqref="B254">
    <cfRule type="dataBar" priority="16">
      <dataBar>
        <cfvo type="min"/>
        <cfvo type="max"/>
        <color rgb="FF63C384"/>
      </dataBar>
      <extLst>
        <ext xmlns:x14="http://schemas.microsoft.com/office/spreadsheetml/2009/9/main" uri="{B025F937-C7B1-47D3-B67F-A62EFF666E3E}">
          <x14:id>{24FF04B0-C98E-4636-8720-C4D033363186}</x14:id>
        </ext>
      </extLst>
    </cfRule>
  </conditionalFormatting>
  <conditionalFormatting sqref="A255">
    <cfRule type="colorScale" priority="15">
      <colorScale>
        <cfvo type="min"/>
        <cfvo type="percentile" val="50"/>
        <cfvo type="max"/>
        <color rgb="FFF8696B"/>
        <color rgb="FFFFEB84"/>
        <color rgb="FF63BE7B"/>
      </colorScale>
    </cfRule>
  </conditionalFormatting>
  <conditionalFormatting sqref="A255:A258">
    <cfRule type="iconSet" priority="14">
      <iconSet>
        <cfvo type="percent" val="0"/>
        <cfvo type="percent" val="33"/>
        <cfvo type="percent" val="67"/>
      </iconSet>
    </cfRule>
  </conditionalFormatting>
  <conditionalFormatting sqref="A255:A258">
    <cfRule type="colorScale" priority="12">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B461:B464">
    <cfRule type="dataBar" priority="11">
      <dataBar>
        <cfvo type="min"/>
        <cfvo type="max"/>
        <color rgb="FF63C384"/>
      </dataBar>
      <extLst>
        <ext xmlns:x14="http://schemas.microsoft.com/office/spreadsheetml/2009/9/main" uri="{B025F937-C7B1-47D3-B67F-A62EFF666E3E}">
          <x14:id>{573B510A-0D9F-47CE-8536-B6A165E81D68}</x14:id>
        </ext>
      </extLst>
    </cfRule>
  </conditionalFormatting>
  <conditionalFormatting sqref="A460">
    <cfRule type="colorScale" priority="10">
      <colorScale>
        <cfvo type="min"/>
        <cfvo type="percentile" val="50"/>
        <cfvo type="max"/>
        <color rgb="FFF8696B"/>
        <color rgb="FFFFEB84"/>
        <color rgb="FF63BE7B"/>
      </colorScale>
    </cfRule>
  </conditionalFormatting>
  <conditionalFormatting sqref="A460">
    <cfRule type="iconSet" priority="8">
      <iconSet iconSet="3TrafficLights2">
        <cfvo type="percent" val="0"/>
        <cfvo type="percent" val="33"/>
        <cfvo type="percent" val="67"/>
      </iconSet>
    </cfRule>
  </conditionalFormatting>
  <conditionalFormatting sqref="A460">
    <cfRule type="dataBar" priority="9">
      <dataBar>
        <cfvo type="min"/>
        <cfvo type="max"/>
        <color rgb="FF63C384"/>
      </dataBar>
      <extLst>
        <ext xmlns:x14="http://schemas.microsoft.com/office/spreadsheetml/2009/9/main" uri="{B025F937-C7B1-47D3-B67F-A62EFF666E3E}">
          <x14:id>{2D417BAC-100E-41A0-9CD7-3F06219DF639}</x14:id>
        </ext>
      </extLst>
    </cfRule>
  </conditionalFormatting>
  <conditionalFormatting sqref="B460">
    <cfRule type="dataBar" priority="6">
      <dataBar>
        <cfvo type="min"/>
        <cfvo type="max"/>
        <color rgb="FF63C384"/>
      </dataBar>
      <extLst>
        <ext xmlns:x14="http://schemas.microsoft.com/office/spreadsheetml/2009/9/main" uri="{B025F937-C7B1-47D3-B67F-A62EFF666E3E}">
          <x14:id>{A3FB5A36-EDE6-4A9B-AE08-2DC4D9F0C10F}</x14:id>
        </ext>
      </extLst>
    </cfRule>
  </conditionalFormatting>
  <conditionalFormatting sqref="A461">
    <cfRule type="colorScale" priority="5">
      <colorScale>
        <cfvo type="min"/>
        <cfvo type="percentile" val="50"/>
        <cfvo type="max"/>
        <color rgb="FFF8696B"/>
        <color rgb="FFFFEB84"/>
        <color rgb="FF63BE7B"/>
      </colorScale>
    </cfRule>
  </conditionalFormatting>
  <conditionalFormatting sqref="A461:A464">
    <cfRule type="iconSet" priority="4">
      <iconSet>
        <cfvo type="percent" val="0"/>
        <cfvo type="percent" val="33"/>
        <cfvo type="percent" val="67"/>
      </iconSet>
    </cfRule>
  </conditionalFormatting>
  <conditionalFormatting sqref="A461:A464">
    <cfRule type="colorScale" priority="2">
      <colorScale>
        <cfvo type="min"/>
        <cfvo type="percentile" val="50"/>
        <cfvo type="max"/>
        <color rgb="FFF8696B"/>
        <color rgb="FFFFEB84"/>
        <color rgb="FF63BE7B"/>
      </colorScale>
    </cfRule>
    <cfRule type="colorScale" priority="3">
      <colorScale>
        <cfvo type="min"/>
        <cfvo type="percentile" val="50"/>
        <cfvo type="max"/>
        <color rgb="FFF8696B"/>
        <color rgb="FFFFEB84"/>
        <color rgb="FF63BE7B"/>
      </colorScale>
    </cfRule>
  </conditionalFormatting>
  <conditionalFormatting sqref="C461:C464">
    <cfRule type="dataBar" priority="1">
      <dataBar>
        <cfvo type="min"/>
        <cfvo type="max"/>
        <color rgb="FF63C384"/>
      </dataBar>
      <extLst>
        <ext xmlns:x14="http://schemas.microsoft.com/office/spreadsheetml/2009/9/main" uri="{B025F937-C7B1-47D3-B67F-A62EFF666E3E}">
          <x14:id>{11FF2DCC-D193-4476-B4EB-3DD8A1F2E158}</x14:id>
        </ext>
      </extLst>
    </cfRule>
  </conditionalFormatting>
  <dataValidations disablePrompts="1" count="6">
    <dataValidation type="list" allowBlank="1" showInputMessage="1" showErrorMessage="1" sqref="A451:A458" xr:uid="{00000000-0002-0000-0200-000000000000}">
      <formula1>$B$220:$B$250</formula1>
    </dataValidation>
    <dataValidation type="list" allowBlank="1" showInputMessage="1" showErrorMessage="1" sqref="H451:I451 H457:I457 H455:I455 H453:I453 K451 K455 K453 K457" xr:uid="{00000000-0002-0000-0200-000001000000}">
      <formula1>$A$254:$A$258</formula1>
    </dataValidation>
    <dataValidation type="list" allowBlank="1" showInputMessage="1" showErrorMessage="1" sqref="D452:D457" xr:uid="{00000000-0002-0000-0200-000002000000}">
      <formula1>$H$203</formula1>
    </dataValidation>
    <dataValidation type="list" allowBlank="1" showInputMessage="1" showErrorMessage="1" sqref="H222 H229 H238 H244" xr:uid="{00000000-0002-0000-0200-000003000000}">
      <formula1>$C$3:$C$6</formula1>
    </dataValidation>
    <dataValidation type="list" allowBlank="1" showInputMessage="1" showErrorMessage="1" sqref="I222 I229 I244" xr:uid="{00000000-0002-0000-0200-000004000000}">
      <formula1>INDIRECT($H$222)</formula1>
    </dataValidation>
    <dataValidation type="list" allowBlank="1" showInputMessage="1" showErrorMessage="1" sqref="I238" xr:uid="{00000000-0002-0000-0200-000005000000}">
      <formula1>INDIRECT($H$238)</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FF7AD485-513A-4CBF-9DA0-0AA073FD62B4}">
            <x14:dataBar minLength="0" maxLength="100" gradient="0">
              <x14:cfvo type="autoMin"/>
              <x14:cfvo type="autoMax"/>
              <x14:negativeFillColor rgb="FFFF0000"/>
              <x14:axisColor rgb="FF000000"/>
            </x14:dataBar>
          </x14:cfRule>
          <xm:sqref>B255:B258</xm:sqref>
        </x14:conditionalFormatting>
        <x14:conditionalFormatting xmlns:xm="http://schemas.microsoft.com/office/excel/2006/main">
          <x14:cfRule type="dataBar" id="{3FA8CD3C-164A-4A74-85A2-DFD6D4D5FEB2}">
            <x14:dataBar minLength="0" maxLength="100" gradient="0">
              <x14:cfvo type="autoMin"/>
              <x14:cfvo type="autoMax"/>
              <x14:negativeFillColor rgb="FFFF0000"/>
              <x14:axisColor rgb="FF000000"/>
            </x14:dataBar>
          </x14:cfRule>
          <xm:sqref>A254</xm:sqref>
        </x14:conditionalFormatting>
        <x14:conditionalFormatting xmlns:xm="http://schemas.microsoft.com/office/excel/2006/main">
          <x14:cfRule type="dataBar" id="{24FF04B0-C98E-4636-8720-C4D033363186}">
            <x14:dataBar minLength="0" maxLength="100" gradient="0">
              <x14:cfvo type="autoMin"/>
              <x14:cfvo type="autoMax"/>
              <x14:negativeFillColor rgb="FFFF0000"/>
              <x14:axisColor rgb="FF000000"/>
            </x14:dataBar>
          </x14:cfRule>
          <xm:sqref>B254</xm:sqref>
        </x14:conditionalFormatting>
        <x14:conditionalFormatting xmlns:xm="http://schemas.microsoft.com/office/excel/2006/main">
          <x14:cfRule type="dataBar" id="{573B510A-0D9F-47CE-8536-B6A165E81D68}">
            <x14:dataBar minLength="0" maxLength="100" gradient="0">
              <x14:cfvo type="autoMin"/>
              <x14:cfvo type="autoMax"/>
              <x14:negativeFillColor rgb="FFFF0000"/>
              <x14:axisColor rgb="FF000000"/>
            </x14:dataBar>
          </x14:cfRule>
          <xm:sqref>B461:B464</xm:sqref>
        </x14:conditionalFormatting>
        <x14:conditionalFormatting xmlns:xm="http://schemas.microsoft.com/office/excel/2006/main">
          <x14:cfRule type="dataBar" id="{2D417BAC-100E-41A0-9CD7-3F06219DF639}">
            <x14:dataBar minLength="0" maxLength="100" gradient="0">
              <x14:cfvo type="autoMin"/>
              <x14:cfvo type="autoMax"/>
              <x14:negativeFillColor rgb="FFFF0000"/>
              <x14:axisColor rgb="FF000000"/>
            </x14:dataBar>
          </x14:cfRule>
          <xm:sqref>A460</xm:sqref>
        </x14:conditionalFormatting>
        <x14:conditionalFormatting xmlns:xm="http://schemas.microsoft.com/office/excel/2006/main">
          <x14:cfRule type="dataBar" id="{A3FB5A36-EDE6-4A9B-AE08-2DC4D9F0C10F}">
            <x14:dataBar minLength="0" maxLength="100" gradient="0">
              <x14:cfvo type="autoMin"/>
              <x14:cfvo type="autoMax"/>
              <x14:negativeFillColor rgb="FFFF0000"/>
              <x14:axisColor rgb="FF000000"/>
            </x14:dataBar>
          </x14:cfRule>
          <xm:sqref>B460</xm:sqref>
        </x14:conditionalFormatting>
        <x14:conditionalFormatting xmlns:xm="http://schemas.microsoft.com/office/excel/2006/main">
          <x14:cfRule type="dataBar" id="{11FF2DCC-D193-4476-B4EB-3DD8A1F2E158}">
            <x14:dataBar minLength="0" maxLength="100" gradient="0">
              <x14:cfvo type="autoMin"/>
              <x14:cfvo type="autoMax"/>
              <x14:negativeFillColor rgb="FFFF0000"/>
              <x14:axisColor rgb="FF000000"/>
            </x14:dataBar>
          </x14:cfRule>
          <xm:sqref>C461:C464</xm:sqref>
        </x14:conditionalFormatting>
        <x14:conditionalFormatting xmlns:xm="http://schemas.microsoft.com/office/excel/2006/main">
          <x14:cfRule type="iconSet" priority="17" id="{967C09AD-1D4D-4795-99DC-C88218B6EA1D}">
            <x14:iconSet custom="1">
              <x14:cfvo type="percent">
                <xm:f>0</xm:f>
              </x14:cfvo>
              <x14:cfvo type="num">
                <xm:f>$B$257</xm:f>
              </x14:cfvo>
              <x14:cfvo type="num">
                <xm:f>$B$258</xm:f>
              </x14:cfvo>
              <x14:cfIcon iconSet="3Flags" iconId="0"/>
              <x14:cfIcon iconSet="3Flags" iconId="1"/>
              <x14:cfIcon iconSet="3Flags" iconId="2"/>
            </x14:iconSet>
          </x14:cfRule>
          <xm:sqref>A254</xm:sqref>
        </x14:conditionalFormatting>
        <x14:conditionalFormatting xmlns:xm="http://schemas.microsoft.com/office/excel/2006/main">
          <x14:cfRule type="iconSet" priority="7" id="{A9769F51-5B09-4DC4-8A94-374E67959C81}">
            <x14:iconSet custom="1">
              <x14:cfvo type="percent">
                <xm:f>0</xm:f>
              </x14:cfvo>
              <x14:cfvo type="num">
                <xm:f>$B$257</xm:f>
              </x14:cfvo>
              <x14:cfvo type="num">
                <xm:f>$B$258</xm:f>
              </x14:cfvo>
              <x14:cfIcon iconSet="3Flags" iconId="0"/>
              <x14:cfIcon iconSet="3Flags" iconId="1"/>
              <x14:cfIcon iconSet="3Flags" iconId="2"/>
            </x14:iconSet>
          </x14:cfRule>
          <xm:sqref>A460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FFFFCC"/>
    <pageSetUpPr fitToPage="1"/>
  </sheetPr>
  <dimension ref="A1:XFC66"/>
  <sheetViews>
    <sheetView showGridLines="0" topLeftCell="A2" zoomScale="81" zoomScaleNormal="81" zoomScaleSheetLayoutView="100" workbookViewId="0">
      <selection activeCell="C13" sqref="C13:E13"/>
    </sheetView>
  </sheetViews>
  <sheetFormatPr baseColWidth="10" defaultColWidth="0" defaultRowHeight="14.5" zeroHeight="1" x14ac:dyDescent="0.35"/>
  <cols>
    <col min="1" max="1" width="11.453125" customWidth="1"/>
    <col min="2" max="2" width="14" customWidth="1"/>
    <col min="3" max="4" width="11.453125" customWidth="1"/>
    <col min="5" max="5" width="12.54296875" customWidth="1"/>
    <col min="6" max="6" width="17.453125" bestFit="1" customWidth="1"/>
    <col min="7" max="7" width="11.453125" customWidth="1"/>
    <col min="8" max="8" width="13.81640625" customWidth="1"/>
    <col min="9" max="9" width="13.453125" customWidth="1"/>
    <col min="10" max="10" width="9.81640625" customWidth="1"/>
    <col min="11" max="12" width="11.1796875" customWidth="1"/>
    <col min="13" max="13" width="11.54296875" customWidth="1"/>
    <col min="14" max="14" width="12" customWidth="1"/>
    <col min="15" max="15" width="11.81640625" customWidth="1"/>
    <col min="16" max="16" width="12.7265625" customWidth="1"/>
    <col min="17" max="19" width="19.7265625" customWidth="1"/>
    <col min="20" max="16383" width="11.453125" hidden="1"/>
    <col min="16384" max="16384" width="0.7265625" customWidth="1"/>
  </cols>
  <sheetData>
    <row r="1" spans="1:19" hidden="1" x14ac:dyDescent="0.35">
      <c r="A1" s="577"/>
      <c r="B1" s="578"/>
      <c r="C1" s="578"/>
      <c r="D1" s="578"/>
      <c r="E1" s="578"/>
      <c r="F1" s="578"/>
      <c r="G1" s="578"/>
      <c r="H1" s="578"/>
      <c r="I1" s="578"/>
      <c r="J1" s="578"/>
      <c r="K1" s="578"/>
      <c r="L1" s="578"/>
      <c r="M1" s="578"/>
      <c r="N1" s="578"/>
      <c r="O1" s="578"/>
      <c r="P1" s="578"/>
      <c r="Q1" s="578"/>
      <c r="R1" s="578"/>
      <c r="S1" s="579"/>
    </row>
    <row r="2" spans="1:19" x14ac:dyDescent="0.35">
      <c r="A2" s="293"/>
      <c r="B2" s="294"/>
      <c r="C2" s="294"/>
      <c r="D2" s="294"/>
      <c r="E2" s="580" t="s">
        <v>420</v>
      </c>
      <c r="F2" s="297"/>
      <c r="G2" s="297"/>
      <c r="H2" s="297"/>
      <c r="I2" s="297"/>
      <c r="J2" s="297"/>
      <c r="K2" s="297"/>
      <c r="L2" s="297"/>
      <c r="M2" s="297"/>
      <c r="N2" s="297"/>
      <c r="O2" s="297"/>
      <c r="P2" s="581" t="s">
        <v>421</v>
      </c>
      <c r="Q2" s="582"/>
      <c r="R2" s="582"/>
      <c r="S2" s="583"/>
    </row>
    <row r="3" spans="1:19" x14ac:dyDescent="0.35">
      <c r="A3" s="293"/>
      <c r="B3" s="294"/>
      <c r="C3" s="294"/>
      <c r="D3" s="294"/>
      <c r="E3" s="297"/>
      <c r="F3" s="297"/>
      <c r="G3" s="297"/>
      <c r="H3" s="297"/>
      <c r="I3" s="297"/>
      <c r="J3" s="297"/>
      <c r="K3" s="297"/>
      <c r="L3" s="297"/>
      <c r="M3" s="297"/>
      <c r="N3" s="297"/>
      <c r="O3" s="297"/>
      <c r="P3" s="582"/>
      <c r="Q3" s="582"/>
      <c r="R3" s="582"/>
      <c r="S3" s="583"/>
    </row>
    <row r="4" spans="1:19" ht="18.75" customHeight="1" x14ac:dyDescent="0.35">
      <c r="A4" s="293"/>
      <c r="B4" s="294"/>
      <c r="C4" s="294"/>
      <c r="D4" s="294"/>
      <c r="E4" s="303" t="s">
        <v>422</v>
      </c>
      <c r="F4" s="303"/>
      <c r="G4" s="303"/>
      <c r="H4" s="303"/>
      <c r="I4" s="303"/>
      <c r="J4" s="303"/>
      <c r="K4" s="303"/>
      <c r="L4" s="303"/>
      <c r="M4" s="303"/>
      <c r="N4" s="303"/>
      <c r="O4" s="303"/>
      <c r="P4" s="582"/>
      <c r="Q4" s="582"/>
      <c r="R4" s="582"/>
      <c r="S4" s="583"/>
    </row>
    <row r="5" spans="1:19" ht="22.5" customHeight="1" x14ac:dyDescent="0.35">
      <c r="A5" s="293"/>
      <c r="B5" s="294"/>
      <c r="C5" s="294"/>
      <c r="D5" s="294"/>
      <c r="E5" s="303"/>
      <c r="F5" s="303"/>
      <c r="G5" s="303"/>
      <c r="H5" s="303"/>
      <c r="I5" s="303"/>
      <c r="J5" s="303"/>
      <c r="K5" s="303"/>
      <c r="L5" s="303"/>
      <c r="M5" s="303"/>
      <c r="N5" s="303"/>
      <c r="O5" s="303"/>
      <c r="P5" s="582"/>
      <c r="Q5" s="582"/>
      <c r="R5" s="582"/>
      <c r="S5" s="583"/>
    </row>
    <row r="6" spans="1:19" ht="18" customHeight="1" x14ac:dyDescent="0.35">
      <c r="A6" s="293"/>
      <c r="B6" s="294"/>
      <c r="C6" s="294"/>
      <c r="D6" s="294"/>
      <c r="E6" s="304" t="s">
        <v>53</v>
      </c>
      <c r="F6" s="304"/>
      <c r="G6" s="304"/>
      <c r="H6" s="305" t="s">
        <v>54</v>
      </c>
      <c r="I6" s="305"/>
      <c r="J6" s="307" t="s">
        <v>423</v>
      </c>
      <c r="K6" s="307"/>
      <c r="L6" s="305" t="s">
        <v>56</v>
      </c>
      <c r="M6" s="305"/>
      <c r="N6" s="307" t="s">
        <v>57</v>
      </c>
      <c r="O6" s="307"/>
      <c r="P6" s="582"/>
      <c r="Q6" s="582"/>
      <c r="R6" s="582"/>
      <c r="S6" s="583"/>
    </row>
    <row r="7" spans="1:19" ht="18.75" customHeight="1" x14ac:dyDescent="0.35">
      <c r="A7" s="293"/>
      <c r="B7" s="294"/>
      <c r="C7" s="294"/>
      <c r="D7" s="294"/>
      <c r="E7" s="304"/>
      <c r="F7" s="304"/>
      <c r="G7" s="304"/>
      <c r="H7" s="305" t="s">
        <v>58</v>
      </c>
      <c r="I7" s="305"/>
      <c r="J7" s="306">
        <v>42731</v>
      </c>
      <c r="K7" s="307"/>
      <c r="L7" s="305" t="s">
        <v>59</v>
      </c>
      <c r="M7" s="305"/>
      <c r="N7" s="525" t="s">
        <v>60</v>
      </c>
      <c r="O7" s="525"/>
      <c r="P7" s="582"/>
      <c r="Q7" s="582"/>
      <c r="R7" s="582"/>
      <c r="S7" s="583"/>
    </row>
    <row r="8" spans="1:19" x14ac:dyDescent="0.35">
      <c r="A8" s="308"/>
      <c r="B8" s="309"/>
      <c r="C8" s="309"/>
      <c r="D8" s="309"/>
      <c r="E8" s="309"/>
      <c r="F8" s="309"/>
      <c r="G8" s="309"/>
      <c r="H8" s="309"/>
      <c r="I8" s="309"/>
      <c r="J8" s="309"/>
      <c r="K8" s="309"/>
      <c r="L8" s="309"/>
      <c r="M8" s="309"/>
      <c r="N8" s="309"/>
      <c r="O8" s="309"/>
      <c r="P8" s="582"/>
      <c r="Q8" s="582"/>
      <c r="R8" s="582"/>
      <c r="S8" s="583"/>
    </row>
    <row r="9" spans="1:19" ht="15" customHeight="1" x14ac:dyDescent="0.35">
      <c r="A9" s="322" t="s">
        <v>61</v>
      </c>
      <c r="B9" s="323"/>
      <c r="C9" s="323"/>
      <c r="D9" s="323"/>
      <c r="E9" s="225" t="s">
        <v>62</v>
      </c>
      <c r="F9" s="225" t="s">
        <v>63</v>
      </c>
      <c r="G9" s="225" t="s">
        <v>64</v>
      </c>
      <c r="H9" s="326" t="s">
        <v>65</v>
      </c>
      <c r="I9" s="327"/>
      <c r="J9" s="225" t="s">
        <v>62</v>
      </c>
      <c r="K9" s="225" t="s">
        <v>63</v>
      </c>
      <c r="L9" s="225" t="s">
        <v>64</v>
      </c>
      <c r="M9" s="328" t="s">
        <v>424</v>
      </c>
      <c r="N9" s="329"/>
      <c r="O9" s="329"/>
      <c r="P9" s="330"/>
      <c r="Q9" s="225" t="s">
        <v>62</v>
      </c>
      <c r="R9" s="225" t="s">
        <v>63</v>
      </c>
      <c r="S9" s="67" t="s">
        <v>64</v>
      </c>
    </row>
    <row r="10" spans="1:19" ht="27.75" customHeight="1" thickBot="1" x14ac:dyDescent="0.4">
      <c r="A10" s="324"/>
      <c r="B10" s="325"/>
      <c r="C10" s="325"/>
      <c r="D10" s="325"/>
      <c r="E10" s="154"/>
      <c r="F10" s="154"/>
      <c r="G10" s="154"/>
      <c r="H10" s="326"/>
      <c r="I10" s="327"/>
      <c r="J10" s="154"/>
      <c r="K10" s="154"/>
      <c r="L10" s="154"/>
      <c r="M10" s="331"/>
      <c r="N10" s="332"/>
      <c r="O10" s="332"/>
      <c r="P10" s="333"/>
      <c r="Q10" s="154"/>
      <c r="R10" s="154"/>
      <c r="S10" s="154"/>
    </row>
    <row r="11" spans="1:19" ht="25.5" customHeight="1" thickBot="1" x14ac:dyDescent="0.4">
      <c r="A11" s="334" t="s">
        <v>67</v>
      </c>
      <c r="B11" s="335"/>
      <c r="C11" s="335"/>
      <c r="D11" s="335"/>
      <c r="E11" s="335"/>
      <c r="F11" s="335"/>
      <c r="G11" s="335"/>
      <c r="H11" s="335"/>
      <c r="I11" s="335"/>
      <c r="J11" s="335"/>
      <c r="K11" s="335"/>
      <c r="L11" s="335"/>
      <c r="M11" s="335"/>
      <c r="N11" s="335"/>
      <c r="O11" s="335"/>
      <c r="P11" s="335"/>
      <c r="Q11" s="335"/>
      <c r="R11" s="335"/>
      <c r="S11" s="336"/>
    </row>
    <row r="12" spans="1:19" ht="25.5" customHeight="1" x14ac:dyDescent="0.35">
      <c r="A12" s="337" t="s">
        <v>68</v>
      </c>
      <c r="B12" s="338"/>
      <c r="C12" s="337" t="s">
        <v>69</v>
      </c>
      <c r="D12" s="339"/>
      <c r="E12" s="338"/>
      <c r="F12" s="337" t="s">
        <v>70</v>
      </c>
      <c r="G12" s="339"/>
      <c r="H12" s="338"/>
      <c r="I12" s="337" t="s">
        <v>71</v>
      </c>
      <c r="J12" s="339"/>
      <c r="K12" s="338"/>
      <c r="L12" s="337" t="s">
        <v>72</v>
      </c>
      <c r="M12" s="339"/>
      <c r="N12" s="339"/>
      <c r="O12" s="338"/>
      <c r="P12" s="337" t="s">
        <v>73</v>
      </c>
      <c r="Q12" s="339"/>
      <c r="R12" s="339"/>
      <c r="S12" s="338"/>
    </row>
    <row r="13" spans="1:19" ht="18.75" customHeight="1" thickBot="1" x14ac:dyDescent="0.4">
      <c r="A13" s="556" t="s">
        <v>143</v>
      </c>
      <c r="B13" s="557"/>
      <c r="C13" s="545"/>
      <c r="D13" s="605"/>
      <c r="E13" s="606"/>
      <c r="F13" s="548"/>
      <c r="G13" s="546"/>
      <c r="H13" s="547"/>
      <c r="I13" s="549"/>
      <c r="J13" s="550"/>
      <c r="K13" s="551"/>
      <c r="L13" s="549"/>
      <c r="M13" s="550"/>
      <c r="N13" s="550"/>
      <c r="O13" s="551"/>
      <c r="P13" s="549"/>
      <c r="Q13" s="550"/>
      <c r="R13" s="550"/>
      <c r="S13" s="551"/>
    </row>
    <row r="14" spans="1:19" x14ac:dyDescent="0.35">
      <c r="A14" s="337" t="s">
        <v>74</v>
      </c>
      <c r="B14" s="339"/>
      <c r="C14" s="339"/>
      <c r="D14" s="339"/>
      <c r="E14" s="339"/>
      <c r="F14" s="339"/>
      <c r="G14" s="339"/>
      <c r="H14" s="339"/>
      <c r="I14" s="337" t="s">
        <v>75</v>
      </c>
      <c r="J14" s="339"/>
      <c r="K14" s="339"/>
      <c r="L14" s="339"/>
      <c r="M14" s="339"/>
      <c r="N14" s="339"/>
      <c r="O14" s="339"/>
      <c r="P14" s="339"/>
      <c r="Q14" s="339"/>
      <c r="R14" s="339"/>
      <c r="S14" s="338"/>
    </row>
    <row r="15" spans="1:19" ht="15" thickBot="1" x14ac:dyDescent="0.4">
      <c r="A15" s="548"/>
      <c r="B15" s="546"/>
      <c r="C15" s="546"/>
      <c r="D15" s="546"/>
      <c r="E15" s="546"/>
      <c r="F15" s="550"/>
      <c r="G15" s="550"/>
      <c r="H15" s="546"/>
      <c r="I15" s="548" t="s">
        <v>426</v>
      </c>
      <c r="J15" s="546"/>
      <c r="K15" s="546"/>
      <c r="L15" s="546"/>
      <c r="M15" s="546"/>
      <c r="N15" s="546"/>
      <c r="O15" s="546"/>
      <c r="P15" s="546"/>
      <c r="Q15" s="546"/>
      <c r="R15" s="546"/>
      <c r="S15" s="547"/>
    </row>
    <row r="16" spans="1:19" ht="25.5" customHeight="1" x14ac:dyDescent="0.35">
      <c r="A16" s="337" t="s">
        <v>76</v>
      </c>
      <c r="B16" s="339"/>
      <c r="C16" s="339"/>
      <c r="D16" s="339"/>
      <c r="E16" s="339"/>
      <c r="F16" s="337" t="s">
        <v>77</v>
      </c>
      <c r="G16" s="338"/>
      <c r="H16" s="221" t="s">
        <v>78</v>
      </c>
      <c r="I16" s="519" t="s">
        <v>427</v>
      </c>
      <c r="J16" s="521"/>
      <c r="K16" s="521"/>
      <c r="L16" s="521"/>
      <c r="M16" s="521"/>
      <c r="N16" s="521"/>
      <c r="O16" s="521"/>
      <c r="P16" s="521"/>
      <c r="Q16" s="521"/>
      <c r="R16" s="521"/>
      <c r="S16" s="522"/>
    </row>
    <row r="17" spans="1:19" ht="22.5" customHeight="1" thickBot="1" x14ac:dyDescent="0.4">
      <c r="A17" s="555" t="s">
        <v>136</v>
      </c>
      <c r="B17" s="523"/>
      <c r="C17" s="523"/>
      <c r="D17" s="523"/>
      <c r="E17" s="523"/>
      <c r="F17" s="555"/>
      <c r="G17" s="524"/>
      <c r="H17" s="229"/>
      <c r="I17" s="520"/>
      <c r="J17" s="523"/>
      <c r="K17" s="523"/>
      <c r="L17" s="523"/>
      <c r="M17" s="523"/>
      <c r="N17" s="523"/>
      <c r="O17" s="523"/>
      <c r="P17" s="523"/>
      <c r="Q17" s="523"/>
      <c r="R17" s="523"/>
      <c r="S17" s="524"/>
    </row>
    <row r="18" spans="1:19" ht="26.25" customHeight="1" thickBot="1" x14ac:dyDescent="0.4">
      <c r="A18" s="334" t="s">
        <v>428</v>
      </c>
      <c r="B18" s="335"/>
      <c r="C18" s="335"/>
      <c r="D18" s="335"/>
      <c r="E18" s="335"/>
      <c r="F18" s="335"/>
      <c r="G18" s="335"/>
      <c r="H18" s="335"/>
      <c r="I18" s="335"/>
      <c r="J18" s="335"/>
      <c r="K18" s="335"/>
      <c r="L18" s="335"/>
      <c r="M18" s="335"/>
      <c r="N18" s="335"/>
      <c r="O18" s="335"/>
      <c r="P18" s="335"/>
      <c r="Q18" s="335"/>
      <c r="R18" s="335"/>
      <c r="S18" s="336"/>
    </row>
    <row r="19" spans="1:19" ht="14.25" customHeight="1" x14ac:dyDescent="0.35">
      <c r="A19" s="337" t="s">
        <v>80</v>
      </c>
      <c r="B19" s="338"/>
      <c r="C19" s="337" t="s">
        <v>69</v>
      </c>
      <c r="D19" s="339"/>
      <c r="E19" s="338"/>
      <c r="F19" s="337" t="s">
        <v>70</v>
      </c>
      <c r="G19" s="339"/>
      <c r="H19" s="338"/>
      <c r="I19" s="337" t="s">
        <v>71</v>
      </c>
      <c r="J19" s="339"/>
      <c r="K19" s="338"/>
      <c r="L19" s="337" t="s">
        <v>72</v>
      </c>
      <c r="M19" s="339"/>
      <c r="N19" s="339"/>
      <c r="O19" s="338"/>
      <c r="P19" s="337" t="s">
        <v>73</v>
      </c>
      <c r="Q19" s="339"/>
      <c r="R19" s="339"/>
      <c r="S19" s="338"/>
    </row>
    <row r="20" spans="1:19" ht="21.75" customHeight="1" thickBot="1" x14ac:dyDescent="0.4">
      <c r="A20" s="556" t="s">
        <v>143</v>
      </c>
      <c r="B20" s="557"/>
      <c r="C20" s="545"/>
      <c r="D20" s="546"/>
      <c r="E20" s="547"/>
      <c r="F20" s="548"/>
      <c r="G20" s="546"/>
      <c r="H20" s="547"/>
      <c r="I20" s="549" t="s">
        <v>429</v>
      </c>
      <c r="J20" s="550"/>
      <c r="K20" s="551"/>
      <c r="L20" s="549"/>
      <c r="M20" s="550"/>
      <c r="N20" s="550"/>
      <c r="O20" s="551"/>
      <c r="P20" s="548" t="s">
        <v>429</v>
      </c>
      <c r="Q20" s="546"/>
      <c r="R20" s="546"/>
      <c r="S20" s="547"/>
    </row>
    <row r="21" spans="1:19" ht="30" customHeight="1" x14ac:dyDescent="0.35">
      <c r="A21" s="610" t="s">
        <v>81</v>
      </c>
      <c r="B21" s="356"/>
      <c r="C21" s="320"/>
      <c r="D21" s="320"/>
      <c r="E21" s="320"/>
      <c r="F21" s="320"/>
      <c r="G21" s="319" t="s">
        <v>75</v>
      </c>
      <c r="H21" s="320"/>
      <c r="I21" s="339"/>
      <c r="J21" s="339"/>
      <c r="K21" s="339"/>
      <c r="L21" s="339"/>
      <c r="M21" s="338"/>
      <c r="N21" s="339" t="s">
        <v>77</v>
      </c>
      <c r="O21" s="338"/>
      <c r="P21" s="339" t="s">
        <v>78</v>
      </c>
      <c r="Q21" s="338"/>
      <c r="R21" s="337" t="s">
        <v>76</v>
      </c>
      <c r="S21" s="338"/>
    </row>
    <row r="22" spans="1:19" ht="25.5" customHeight="1" thickBot="1" x14ac:dyDescent="0.4">
      <c r="A22" s="607"/>
      <c r="B22" s="550"/>
      <c r="C22" s="550"/>
      <c r="D22" s="550"/>
      <c r="E22" s="550"/>
      <c r="F22" s="550"/>
      <c r="G22" s="549"/>
      <c r="H22" s="550"/>
      <c r="I22" s="550"/>
      <c r="J22" s="550"/>
      <c r="K22" s="550"/>
      <c r="L22" s="550"/>
      <c r="M22" s="551"/>
      <c r="N22" s="608"/>
      <c r="O22" s="609"/>
      <c r="P22" s="608"/>
      <c r="Q22" s="609"/>
      <c r="R22" s="549"/>
      <c r="S22" s="551"/>
    </row>
    <row r="23" spans="1:19" ht="25.5" customHeight="1" x14ac:dyDescent="0.35">
      <c r="A23" s="552" t="s">
        <v>82</v>
      </c>
      <c r="B23" s="553"/>
      <c r="C23" s="553"/>
      <c r="D23" s="553"/>
      <c r="E23" s="553"/>
      <c r="F23" s="553"/>
      <c r="G23" s="553"/>
      <c r="H23" s="553"/>
      <c r="I23" s="553"/>
      <c r="J23" s="553"/>
      <c r="K23" s="553"/>
      <c r="L23" s="553"/>
      <c r="M23" s="553"/>
      <c r="N23" s="553"/>
      <c r="O23" s="553"/>
      <c r="P23" s="553"/>
      <c r="Q23" s="553"/>
      <c r="R23" s="553"/>
      <c r="S23" s="554"/>
    </row>
    <row r="24" spans="1:19" ht="25.5" customHeight="1" thickBot="1" x14ac:dyDescent="0.4">
      <c r="A24" s="159"/>
      <c r="B24" s="160"/>
      <c r="C24" s="160"/>
      <c r="D24" s="160"/>
      <c r="E24" s="160"/>
      <c r="F24" s="160"/>
      <c r="G24" s="160"/>
      <c r="H24" s="160"/>
      <c r="I24" s="160"/>
      <c r="J24" s="160"/>
      <c r="K24" s="160"/>
      <c r="L24" s="160"/>
      <c r="M24" s="160"/>
      <c r="N24" s="160"/>
      <c r="O24" s="613" t="s">
        <v>430</v>
      </c>
      <c r="P24" s="613"/>
      <c r="Q24" s="613"/>
      <c r="R24" s="611" t="s">
        <v>142</v>
      </c>
      <c r="S24" s="612"/>
    </row>
    <row r="25" spans="1:19" ht="18.75" customHeight="1" x14ac:dyDescent="0.35">
      <c r="A25" s="337" t="s">
        <v>80</v>
      </c>
      <c r="B25" s="338"/>
      <c r="C25" s="337" t="s">
        <v>69</v>
      </c>
      <c r="D25" s="339"/>
      <c r="E25" s="338"/>
      <c r="F25" s="337" t="s">
        <v>70</v>
      </c>
      <c r="G25" s="339"/>
      <c r="H25" s="338"/>
      <c r="I25" s="337" t="s">
        <v>71</v>
      </c>
      <c r="J25" s="339"/>
      <c r="K25" s="338"/>
      <c r="L25" s="337" t="s">
        <v>72</v>
      </c>
      <c r="M25" s="339"/>
      <c r="N25" s="339"/>
      <c r="O25" s="338"/>
      <c r="P25" s="337" t="s">
        <v>73</v>
      </c>
      <c r="Q25" s="339"/>
      <c r="R25" s="339"/>
      <c r="S25" s="338"/>
    </row>
    <row r="26" spans="1:19" ht="18" customHeight="1" thickBot="1" x14ac:dyDescent="0.4">
      <c r="A26" s="556" t="s">
        <v>143</v>
      </c>
      <c r="B26" s="557"/>
      <c r="C26" s="545"/>
      <c r="D26" s="546"/>
      <c r="E26" s="547"/>
      <c r="F26" s="548"/>
      <c r="G26" s="550"/>
      <c r="H26" s="551"/>
      <c r="I26" s="549"/>
      <c r="J26" s="550"/>
      <c r="K26" s="551"/>
      <c r="L26" s="549"/>
      <c r="M26" s="550"/>
      <c r="N26" s="550"/>
      <c r="O26" s="551"/>
      <c r="P26" s="548"/>
      <c r="Q26" s="546"/>
      <c r="R26" s="546"/>
      <c r="S26" s="547"/>
    </row>
    <row r="27" spans="1:19" x14ac:dyDescent="0.35">
      <c r="A27" s="610" t="s">
        <v>83</v>
      </c>
      <c r="B27" s="356"/>
      <c r="C27" s="356"/>
      <c r="D27" s="356"/>
      <c r="E27" s="356"/>
      <c r="F27" s="356"/>
      <c r="G27" s="337" t="s">
        <v>75</v>
      </c>
      <c r="H27" s="339"/>
      <c r="I27" s="339"/>
      <c r="J27" s="339"/>
      <c r="K27" s="339"/>
      <c r="L27" s="339"/>
      <c r="M27" s="338"/>
      <c r="N27" s="339" t="s">
        <v>77</v>
      </c>
      <c r="O27" s="338"/>
      <c r="P27" s="339" t="s">
        <v>78</v>
      </c>
      <c r="Q27" s="338"/>
      <c r="R27" s="337" t="s">
        <v>76</v>
      </c>
      <c r="S27" s="338"/>
    </row>
    <row r="28" spans="1:19" ht="25.5" customHeight="1" thickBot="1" x14ac:dyDescent="0.4">
      <c r="A28" s="607"/>
      <c r="B28" s="550"/>
      <c r="C28" s="550"/>
      <c r="D28" s="550"/>
      <c r="E28" s="550"/>
      <c r="F28" s="550"/>
      <c r="G28" s="548"/>
      <c r="H28" s="546"/>
      <c r="I28" s="546"/>
      <c r="J28" s="546"/>
      <c r="K28" s="546"/>
      <c r="L28" s="546"/>
      <c r="M28" s="547"/>
      <c r="N28" s="555"/>
      <c r="O28" s="524"/>
      <c r="P28" s="608"/>
      <c r="Q28" s="609"/>
      <c r="R28" s="549"/>
      <c r="S28" s="551"/>
    </row>
    <row r="29" spans="1:19" ht="10.5" customHeight="1" thickBot="1" x14ac:dyDescent="0.4">
      <c r="A29" s="614"/>
      <c r="B29" s="615"/>
      <c r="C29" s="615"/>
      <c r="D29" s="615"/>
      <c r="E29" s="615"/>
      <c r="F29" s="615"/>
      <c r="G29" s="317"/>
      <c r="H29" s="317"/>
      <c r="I29" s="317"/>
      <c r="J29" s="317"/>
      <c r="K29" s="317"/>
      <c r="L29" s="317"/>
      <c r="M29" s="317"/>
      <c r="N29" s="615"/>
      <c r="O29" s="615"/>
      <c r="P29" s="615"/>
      <c r="Q29" s="615"/>
      <c r="R29" s="615"/>
      <c r="S29" s="616"/>
    </row>
    <row r="30" spans="1:19" ht="26.25" customHeight="1" x14ac:dyDescent="0.35">
      <c r="A30" s="617" t="s">
        <v>431</v>
      </c>
      <c r="B30" s="617"/>
      <c r="C30" s="617"/>
      <c r="D30" s="617"/>
      <c r="E30" s="617"/>
      <c r="F30" s="619"/>
      <c r="G30" s="326" t="s">
        <v>432</v>
      </c>
      <c r="H30" s="327"/>
      <c r="I30" s="327"/>
      <c r="J30" s="327"/>
      <c r="K30" s="619"/>
      <c r="L30" s="621" t="s">
        <v>433</v>
      </c>
      <c r="M30" s="622"/>
      <c r="N30" s="623"/>
      <c r="O30" s="624"/>
      <c r="P30" s="624"/>
      <c r="Q30" s="624"/>
      <c r="R30" s="624"/>
      <c r="S30" s="625"/>
    </row>
    <row r="31" spans="1:19" ht="39" customHeight="1" thickBot="1" x14ac:dyDescent="0.4">
      <c r="A31" s="618"/>
      <c r="B31" s="618"/>
      <c r="C31" s="618"/>
      <c r="D31" s="618"/>
      <c r="E31" s="618"/>
      <c r="F31" s="620"/>
      <c r="G31" s="326"/>
      <c r="H31" s="327"/>
      <c r="I31" s="327"/>
      <c r="J31" s="327"/>
      <c r="K31" s="620"/>
      <c r="L31" s="621"/>
      <c r="M31" s="622"/>
      <c r="N31" s="626"/>
      <c r="O31" s="627"/>
      <c r="P31" s="627"/>
      <c r="Q31" s="627"/>
      <c r="R31" s="627"/>
      <c r="S31" s="628"/>
    </row>
    <row r="32" spans="1:19" ht="23.25" customHeight="1" x14ac:dyDescent="0.35">
      <c r="A32" s="533" t="s">
        <v>434</v>
      </c>
      <c r="B32" s="534"/>
      <c r="C32" s="534"/>
      <c r="D32" s="534"/>
      <c r="E32" s="534"/>
      <c r="F32" s="534"/>
      <c r="G32" s="534"/>
      <c r="H32" s="534"/>
      <c r="I32" s="534"/>
      <c r="J32" s="534"/>
      <c r="K32" s="534"/>
      <c r="L32" s="534"/>
      <c r="M32" s="534"/>
      <c r="N32" s="534"/>
      <c r="O32" s="534"/>
      <c r="P32" s="534"/>
      <c r="Q32" s="534"/>
      <c r="R32" s="534"/>
      <c r="S32" s="535"/>
    </row>
    <row r="33" spans="1:19" ht="21" x14ac:dyDescent="0.35">
      <c r="A33" s="629" t="s">
        <v>435</v>
      </c>
      <c r="B33" s="630"/>
      <c r="C33" s="630"/>
      <c r="D33" s="630"/>
      <c r="E33" s="630"/>
      <c r="F33" s="630"/>
      <c r="G33" s="630"/>
      <c r="H33" s="630"/>
      <c r="I33" s="630"/>
      <c r="J33" s="630"/>
      <c r="K33" s="630"/>
      <c r="L33" s="630"/>
      <c r="M33" s="630"/>
      <c r="N33" s="630"/>
      <c r="O33" s="630"/>
      <c r="P33" s="630"/>
      <c r="Q33" s="630"/>
      <c r="R33" s="630"/>
      <c r="S33" s="631"/>
    </row>
    <row r="34" spans="1:19" ht="15" customHeight="1" x14ac:dyDescent="0.35">
      <c r="A34" s="558" t="s">
        <v>436</v>
      </c>
      <c r="B34" s="526"/>
      <c r="C34" s="526"/>
      <c r="D34" s="526"/>
      <c r="E34" s="526"/>
      <c r="F34" s="526"/>
      <c r="G34" s="526"/>
      <c r="H34" s="526" t="s">
        <v>86</v>
      </c>
      <c r="I34" s="526"/>
      <c r="J34" s="526"/>
      <c r="K34" s="526"/>
      <c r="L34" s="526"/>
      <c r="M34" s="526"/>
      <c r="N34" s="526"/>
      <c r="O34" s="526"/>
      <c r="P34" s="526"/>
      <c r="Q34" s="392" t="s">
        <v>437</v>
      </c>
      <c r="R34" s="393"/>
      <c r="S34" s="632"/>
    </row>
    <row r="35" spans="1:19" ht="15" customHeight="1" x14ac:dyDescent="0.35">
      <c r="A35" s="558"/>
      <c r="B35" s="526"/>
      <c r="C35" s="526"/>
      <c r="D35" s="526"/>
      <c r="E35" s="526"/>
      <c r="F35" s="526"/>
      <c r="G35" s="526"/>
      <c r="H35" s="526"/>
      <c r="I35" s="526"/>
      <c r="J35" s="526"/>
      <c r="K35" s="526"/>
      <c r="L35" s="526"/>
      <c r="M35" s="526"/>
      <c r="N35" s="526"/>
      <c r="O35" s="526"/>
      <c r="P35" s="526"/>
      <c r="Q35" s="395"/>
      <c r="R35" s="396"/>
      <c r="S35" s="633"/>
    </row>
    <row r="36" spans="1:19" ht="15.75" customHeight="1" x14ac:dyDescent="0.35">
      <c r="A36" s="558"/>
      <c r="B36" s="526"/>
      <c r="C36" s="526"/>
      <c r="D36" s="526"/>
      <c r="E36" s="526"/>
      <c r="F36" s="526"/>
      <c r="G36" s="526"/>
      <c r="H36" s="526"/>
      <c r="I36" s="526"/>
      <c r="J36" s="526"/>
      <c r="K36" s="526"/>
      <c r="L36" s="526"/>
      <c r="M36" s="526"/>
      <c r="N36" s="526"/>
      <c r="O36" s="526"/>
      <c r="P36" s="526"/>
      <c r="Q36" s="230" t="s">
        <v>438</v>
      </c>
      <c r="R36" s="230" t="s">
        <v>439</v>
      </c>
      <c r="S36" s="177" t="s">
        <v>440</v>
      </c>
    </row>
    <row r="37" spans="1:19" ht="36.75" customHeight="1" x14ac:dyDescent="0.35">
      <c r="A37" s="543"/>
      <c r="B37" s="544"/>
      <c r="C37" s="544"/>
      <c r="D37" s="544"/>
      <c r="E37" s="544"/>
      <c r="F37" s="544"/>
      <c r="G37" s="544"/>
      <c r="H37" s="544"/>
      <c r="I37" s="544"/>
      <c r="J37" s="544"/>
      <c r="K37" s="544"/>
      <c r="L37" s="544"/>
      <c r="M37" s="544"/>
      <c r="N37" s="544"/>
      <c r="O37" s="544"/>
      <c r="P37" s="559"/>
      <c r="Q37" s="517"/>
      <c r="R37" s="517"/>
      <c r="S37" s="515" t="str">
        <f>IF(COUNTA(Q37,R37)=2,AVERAGE(Q37:R38),"")</f>
        <v/>
      </c>
    </row>
    <row r="38" spans="1:19" ht="36.75" customHeight="1" x14ac:dyDescent="0.35">
      <c r="A38" s="543"/>
      <c r="B38" s="544"/>
      <c r="C38" s="544"/>
      <c r="D38" s="544"/>
      <c r="E38" s="544"/>
      <c r="F38" s="544"/>
      <c r="G38" s="544"/>
      <c r="H38" s="544"/>
      <c r="I38" s="544"/>
      <c r="J38" s="544"/>
      <c r="K38" s="544"/>
      <c r="L38" s="544"/>
      <c r="M38" s="544"/>
      <c r="N38" s="544"/>
      <c r="O38" s="544"/>
      <c r="P38" s="559"/>
      <c r="Q38" s="518"/>
      <c r="R38" s="518"/>
      <c r="S38" s="516"/>
    </row>
    <row r="39" spans="1:19" ht="36.75" customHeight="1" x14ac:dyDescent="0.35">
      <c r="A39" s="543"/>
      <c r="B39" s="544"/>
      <c r="C39" s="544"/>
      <c r="D39" s="544"/>
      <c r="E39" s="544"/>
      <c r="F39" s="544"/>
      <c r="G39" s="544"/>
      <c r="H39" s="544"/>
      <c r="I39" s="544"/>
      <c r="J39" s="544"/>
      <c r="K39" s="544"/>
      <c r="L39" s="544"/>
      <c r="M39" s="544"/>
      <c r="N39" s="544"/>
      <c r="O39" s="544"/>
      <c r="P39" s="559"/>
      <c r="Q39" s="517"/>
      <c r="R39" s="517"/>
      <c r="S39" s="515" t="str">
        <f>IF(COUNTA(Q39,R39)=2,AVERAGE(Q39:R40),"")</f>
        <v/>
      </c>
    </row>
    <row r="40" spans="1:19" ht="36.75" customHeight="1" x14ac:dyDescent="0.35">
      <c r="A40" s="543"/>
      <c r="B40" s="544"/>
      <c r="C40" s="544"/>
      <c r="D40" s="544"/>
      <c r="E40" s="544"/>
      <c r="F40" s="544"/>
      <c r="G40" s="544"/>
      <c r="H40" s="544"/>
      <c r="I40" s="544"/>
      <c r="J40" s="544"/>
      <c r="K40" s="544"/>
      <c r="L40" s="544"/>
      <c r="M40" s="544"/>
      <c r="N40" s="544"/>
      <c r="O40" s="544"/>
      <c r="P40" s="559"/>
      <c r="Q40" s="518"/>
      <c r="R40" s="518"/>
      <c r="S40" s="516"/>
    </row>
    <row r="41" spans="1:19" ht="36.75" customHeight="1" x14ac:dyDescent="0.35">
      <c r="A41" s="543"/>
      <c r="B41" s="544"/>
      <c r="C41" s="544"/>
      <c r="D41" s="544"/>
      <c r="E41" s="544"/>
      <c r="F41" s="544"/>
      <c r="G41" s="544"/>
      <c r="H41" s="544"/>
      <c r="I41" s="544"/>
      <c r="J41" s="544"/>
      <c r="K41" s="544"/>
      <c r="L41" s="544"/>
      <c r="M41" s="544"/>
      <c r="N41" s="544"/>
      <c r="O41" s="544"/>
      <c r="P41" s="559"/>
      <c r="Q41" s="517"/>
      <c r="R41" s="517"/>
      <c r="S41" s="515" t="str">
        <f>IF(COUNTA(Q41,R41)=2,AVERAGE(Q41:R42),"")</f>
        <v/>
      </c>
    </row>
    <row r="42" spans="1:19" ht="36.75" customHeight="1" x14ac:dyDescent="0.35">
      <c r="A42" s="543"/>
      <c r="B42" s="544"/>
      <c r="C42" s="544"/>
      <c r="D42" s="544"/>
      <c r="E42" s="544"/>
      <c r="F42" s="544"/>
      <c r="G42" s="544"/>
      <c r="H42" s="544"/>
      <c r="I42" s="544"/>
      <c r="J42" s="544"/>
      <c r="K42" s="544"/>
      <c r="L42" s="544"/>
      <c r="M42" s="544"/>
      <c r="N42" s="544"/>
      <c r="O42" s="544"/>
      <c r="P42" s="559"/>
      <c r="Q42" s="518"/>
      <c r="R42" s="518"/>
      <c r="S42" s="516"/>
    </row>
    <row r="43" spans="1:19" ht="36.75" customHeight="1" x14ac:dyDescent="0.35">
      <c r="A43" s="543"/>
      <c r="B43" s="544"/>
      <c r="C43" s="544"/>
      <c r="D43" s="544"/>
      <c r="E43" s="544"/>
      <c r="F43" s="544"/>
      <c r="G43" s="544"/>
      <c r="H43" s="544"/>
      <c r="I43" s="544"/>
      <c r="J43" s="544"/>
      <c r="K43" s="544"/>
      <c r="L43" s="544"/>
      <c r="M43" s="544"/>
      <c r="N43" s="544"/>
      <c r="O43" s="544"/>
      <c r="P43" s="559"/>
      <c r="Q43" s="517"/>
      <c r="R43" s="517"/>
      <c r="S43" s="515" t="str">
        <f>IF(COUNTA(Q43,R43)=2,AVERAGE(Q43:R44),"")</f>
        <v/>
      </c>
    </row>
    <row r="44" spans="1:19" ht="36.75" customHeight="1" x14ac:dyDescent="0.35">
      <c r="A44" s="543"/>
      <c r="B44" s="544"/>
      <c r="C44" s="544"/>
      <c r="D44" s="544"/>
      <c r="E44" s="544"/>
      <c r="F44" s="544"/>
      <c r="G44" s="544"/>
      <c r="H44" s="544"/>
      <c r="I44" s="544"/>
      <c r="J44" s="544"/>
      <c r="K44" s="544"/>
      <c r="L44" s="544"/>
      <c r="M44" s="544"/>
      <c r="N44" s="544"/>
      <c r="O44" s="544"/>
      <c r="P44" s="559"/>
      <c r="Q44" s="518"/>
      <c r="R44" s="518"/>
      <c r="S44" s="516"/>
    </row>
    <row r="45" spans="1:19" ht="36.75" customHeight="1" x14ac:dyDescent="0.35">
      <c r="A45" s="543"/>
      <c r="B45" s="544"/>
      <c r="C45" s="544"/>
      <c r="D45" s="544"/>
      <c r="E45" s="544"/>
      <c r="F45" s="544"/>
      <c r="G45" s="544"/>
      <c r="H45" s="544"/>
      <c r="I45" s="544"/>
      <c r="J45" s="544"/>
      <c r="K45" s="544"/>
      <c r="L45" s="544"/>
      <c r="M45" s="544"/>
      <c r="N45" s="544"/>
      <c r="O45" s="544"/>
      <c r="P45" s="559"/>
      <c r="Q45" s="517"/>
      <c r="R45" s="517"/>
      <c r="S45" s="515" t="str">
        <f>IF(COUNTA(Q45,R45)=2,AVERAGE(Q45:R46),"")</f>
        <v/>
      </c>
    </row>
    <row r="46" spans="1:19" ht="36.75" customHeight="1" x14ac:dyDescent="0.35">
      <c r="A46" s="543"/>
      <c r="B46" s="544"/>
      <c r="C46" s="544"/>
      <c r="D46" s="544"/>
      <c r="E46" s="544"/>
      <c r="F46" s="544"/>
      <c r="G46" s="544"/>
      <c r="H46" s="544"/>
      <c r="I46" s="544"/>
      <c r="J46" s="544"/>
      <c r="K46" s="544"/>
      <c r="L46" s="544"/>
      <c r="M46" s="544"/>
      <c r="N46" s="544"/>
      <c r="O46" s="544"/>
      <c r="P46" s="559"/>
      <c r="Q46" s="518"/>
      <c r="R46" s="518"/>
      <c r="S46" s="516"/>
    </row>
    <row r="47" spans="1:19" ht="75.75" customHeight="1" thickBot="1" x14ac:dyDescent="0.4">
      <c r="A47" s="634" t="s">
        <v>441</v>
      </c>
      <c r="B47" s="635"/>
      <c r="C47" s="635"/>
      <c r="D47" s="635"/>
      <c r="E47" s="635"/>
      <c r="F47" s="635"/>
      <c r="G47" s="635"/>
      <c r="H47" s="635"/>
      <c r="I47" s="635"/>
      <c r="J47" s="635"/>
      <c r="K47" s="635"/>
      <c r="L47" s="635"/>
      <c r="M47" s="635"/>
      <c r="N47" s="635"/>
      <c r="O47" s="635"/>
      <c r="P47" s="636"/>
      <c r="Q47" s="212" t="str">
        <f>IF(COUNT(Q37:Q46)&lt;3,"MÍNIMO TRES (03) COMPROMISOS",IF(SUM(Q37:Q46)&gt;1,CONCATENATE("ERROR!!: Sumatoria mayor a 100% (",TEXT(SUM(Q37:Q46),"0%)")),IF(SUM(Q37:Q46)&lt;1,CONCATENATE("ERROR!!: Sumatoria menor a 100% (",TEXT(SUM(Q37:Q46),"0%)")),SUM(Q37:Q46))))</f>
        <v>MÍNIMO TRES (03) COMPROMISOS</v>
      </c>
      <c r="R47" s="212" t="str">
        <f>IF(COUNT(R37:R46)&lt;3,"MÍNIMO TRES (03) COMPROMISOS",IF(SUM(R37:R46)&gt;1,CONCATENATE("ERROR!!: Sumatoria mayor a 100% (",TEXT(SUM(R37:R46),"0%)")),IF(SUM(R37:R46)&lt;1,CONCATENATE("ERROR!!: Sumatoria menor a 100% (",TEXT(SUM(R37:R46),"0%)")),SUM(R37:R46))))</f>
        <v>MÍNIMO TRES (03) COMPROMISOS</v>
      </c>
      <c r="S47" s="213" t="str">
        <f>IF(COUNT(S37:T46)&lt;3,"MÍNIMO TRES (03) COMPROMISOS",IF(SUM(S37:T46)&gt;1,CONCATENATE("ERROR!!: Sumatoria mayor a 100% (",TEXT(SUM(S37:T46),"0%)")),IF(SUM(S37:T46)&lt;1,CONCATENATE("ERROR!!: Sumatoria menor a 100% (",TEXT(SUM(S37:T46),"0%)")),SUM(S37:T46))))</f>
        <v>MÍNIMO TRES (03) COMPROMISOS</v>
      </c>
    </row>
    <row r="48" spans="1:19" ht="21" customHeight="1" x14ac:dyDescent="0.35">
      <c r="A48" s="560" t="s">
        <v>442</v>
      </c>
      <c r="B48" s="561"/>
      <c r="C48" s="561"/>
      <c r="D48" s="561"/>
      <c r="E48" s="561"/>
      <c r="F48" s="561"/>
      <c r="G48" s="561"/>
      <c r="H48" s="561"/>
      <c r="I48" s="561"/>
      <c r="J48" s="561"/>
      <c r="K48" s="561"/>
      <c r="L48" s="561"/>
      <c r="M48" s="561"/>
      <c r="N48" s="561"/>
      <c r="O48" s="561"/>
      <c r="P48" s="561"/>
      <c r="Q48" s="562"/>
      <c r="R48" s="562"/>
      <c r="S48" s="563"/>
    </row>
    <row r="49" spans="1:19" ht="9.75" customHeight="1" x14ac:dyDescent="0.35">
      <c r="A49" s="564"/>
      <c r="B49" s="565"/>
      <c r="C49" s="565"/>
      <c r="D49" s="565"/>
      <c r="E49" s="565"/>
      <c r="F49" s="565"/>
      <c r="G49" s="565"/>
      <c r="H49" s="565"/>
      <c r="I49" s="565"/>
      <c r="J49" s="565"/>
      <c r="K49" s="565"/>
      <c r="L49" s="565"/>
      <c r="M49" s="565"/>
      <c r="N49" s="565"/>
      <c r="O49" s="565"/>
      <c r="P49" s="565"/>
      <c r="Q49" s="565"/>
      <c r="R49" s="565"/>
      <c r="S49" s="566"/>
    </row>
    <row r="50" spans="1:19" ht="21" customHeight="1" x14ac:dyDescent="0.35">
      <c r="A50" s="153" t="s">
        <v>443</v>
      </c>
      <c r="B50" s="575" t="s">
        <v>277</v>
      </c>
      <c r="C50" s="575"/>
      <c r="D50" s="575"/>
      <c r="E50" s="575" t="s">
        <v>444</v>
      </c>
      <c r="F50" s="575"/>
      <c r="G50" s="575"/>
      <c r="H50" s="575"/>
      <c r="I50" s="575"/>
      <c r="J50" s="575"/>
      <c r="K50" s="575"/>
      <c r="L50" s="575" t="s">
        <v>285</v>
      </c>
      <c r="M50" s="575"/>
      <c r="N50" s="575"/>
      <c r="O50" s="575"/>
      <c r="P50" s="575"/>
      <c r="Q50" s="575"/>
      <c r="R50" s="575"/>
      <c r="S50" s="576"/>
    </row>
    <row r="51" spans="1:19" ht="64.5" customHeight="1" x14ac:dyDescent="0.35">
      <c r="A51" s="451" t="str">
        <f>IF(B51="","1.  ",IF(AND(B51&lt;&gt;B53,B51&lt;&gt;B55,B51&lt;&gt;B57)=TRUE,"1.  ","REPETIDA"))</f>
        <v xml:space="preserve">1.  </v>
      </c>
      <c r="B51" s="568"/>
      <c r="C51" s="568"/>
      <c r="D51" s="568"/>
      <c r="E51" s="542" t="e">
        <f>VLOOKUP($A$17&amp;B51,Hoja4!C$601:E$638,2,FALSE)</f>
        <v>#N/A</v>
      </c>
      <c r="F51" s="542"/>
      <c r="G51" s="542"/>
      <c r="H51" s="542"/>
      <c r="I51" s="542"/>
      <c r="J51" s="542"/>
      <c r="K51" s="542"/>
      <c r="L51" s="536" t="e">
        <f>VLOOKUP($A$17&amp;B51,Hoja4!C$601:E$638,3,FALSE)</f>
        <v>#N/A</v>
      </c>
      <c r="M51" s="537"/>
      <c r="N51" s="537"/>
      <c r="O51" s="537"/>
      <c r="P51" s="537"/>
      <c r="Q51" s="537"/>
      <c r="R51" s="537"/>
      <c r="S51" s="538"/>
    </row>
    <row r="52" spans="1:19" ht="64.5" customHeight="1" x14ac:dyDescent="0.35">
      <c r="A52" s="451"/>
      <c r="B52" s="568"/>
      <c r="C52" s="568"/>
      <c r="D52" s="568"/>
      <c r="E52" s="542"/>
      <c r="F52" s="542"/>
      <c r="G52" s="542"/>
      <c r="H52" s="542"/>
      <c r="I52" s="542"/>
      <c r="J52" s="542"/>
      <c r="K52" s="542"/>
      <c r="L52" s="539"/>
      <c r="M52" s="540"/>
      <c r="N52" s="540"/>
      <c r="O52" s="540"/>
      <c r="P52" s="540"/>
      <c r="Q52" s="540"/>
      <c r="R52" s="540"/>
      <c r="S52" s="541"/>
    </row>
    <row r="53" spans="1:19" ht="64.5" customHeight="1" x14ac:dyDescent="0.35">
      <c r="A53" s="451" t="str">
        <f>IF(B51="","2.  ",IF(AND(B51&lt;&gt;B53,B53&lt;&gt;B55,B53&lt;&gt;B57)=TRUE,"2.  ","REPETIDA"))</f>
        <v xml:space="preserve">2.  </v>
      </c>
      <c r="B53" s="568"/>
      <c r="C53" s="568"/>
      <c r="D53" s="568"/>
      <c r="E53" s="542" t="e">
        <f>VLOOKUP($A$17&amp;B53,Hoja4!C$601:E$638,2,FALSE)</f>
        <v>#N/A</v>
      </c>
      <c r="F53" s="542"/>
      <c r="G53" s="542"/>
      <c r="H53" s="542"/>
      <c r="I53" s="542"/>
      <c r="J53" s="542"/>
      <c r="K53" s="542"/>
      <c r="L53" s="536" t="e">
        <f>VLOOKUP($A$17&amp;B53,Hoja4!C$601:E$638,3,FALSE)</f>
        <v>#N/A</v>
      </c>
      <c r="M53" s="537"/>
      <c r="N53" s="537"/>
      <c r="O53" s="537"/>
      <c r="P53" s="537"/>
      <c r="Q53" s="537"/>
      <c r="R53" s="537"/>
      <c r="S53" s="538"/>
    </row>
    <row r="54" spans="1:19" ht="64.5" customHeight="1" x14ac:dyDescent="0.35">
      <c r="A54" s="451"/>
      <c r="B54" s="568"/>
      <c r="C54" s="568"/>
      <c r="D54" s="568"/>
      <c r="E54" s="542"/>
      <c r="F54" s="542"/>
      <c r="G54" s="542"/>
      <c r="H54" s="542"/>
      <c r="I54" s="542"/>
      <c r="J54" s="542"/>
      <c r="K54" s="542"/>
      <c r="L54" s="539"/>
      <c r="M54" s="540"/>
      <c r="N54" s="540"/>
      <c r="O54" s="540"/>
      <c r="P54" s="540"/>
      <c r="Q54" s="540"/>
      <c r="R54" s="540"/>
      <c r="S54" s="541"/>
    </row>
    <row r="55" spans="1:19" ht="64.5" customHeight="1" x14ac:dyDescent="0.35">
      <c r="A55" s="451" t="str">
        <f>IF(B51="","3.  ",IF(AND(B55&lt;&gt;B51,B53&lt;&gt;B55,B55&lt;&gt;B57)=TRUE,"3.  ","REPETIDA"))</f>
        <v xml:space="preserve">3.  </v>
      </c>
      <c r="B55" s="568"/>
      <c r="C55" s="568"/>
      <c r="D55" s="568"/>
      <c r="E55" s="542" t="e">
        <f>VLOOKUP($A$17&amp;B55,Hoja4!C$601:E$638,2,FALSE)</f>
        <v>#N/A</v>
      </c>
      <c r="F55" s="542"/>
      <c r="G55" s="542"/>
      <c r="H55" s="542"/>
      <c r="I55" s="542"/>
      <c r="J55" s="542"/>
      <c r="K55" s="542"/>
      <c r="L55" s="536" t="e">
        <f>VLOOKUP($A$17&amp;B55,Hoja4!C$601:E$638,3,FALSE)</f>
        <v>#N/A</v>
      </c>
      <c r="M55" s="537"/>
      <c r="N55" s="537"/>
      <c r="O55" s="537"/>
      <c r="P55" s="537"/>
      <c r="Q55" s="537"/>
      <c r="R55" s="537"/>
      <c r="S55" s="538"/>
    </row>
    <row r="56" spans="1:19" ht="64.5" customHeight="1" x14ac:dyDescent="0.35">
      <c r="A56" s="451"/>
      <c r="B56" s="568"/>
      <c r="C56" s="568"/>
      <c r="D56" s="568"/>
      <c r="E56" s="542"/>
      <c r="F56" s="542"/>
      <c r="G56" s="542"/>
      <c r="H56" s="542"/>
      <c r="I56" s="542"/>
      <c r="J56" s="542"/>
      <c r="K56" s="542"/>
      <c r="L56" s="539"/>
      <c r="M56" s="540"/>
      <c r="N56" s="540"/>
      <c r="O56" s="540"/>
      <c r="P56" s="540"/>
      <c r="Q56" s="540"/>
      <c r="R56" s="540"/>
      <c r="S56" s="541"/>
    </row>
    <row r="57" spans="1:19" ht="64.5" customHeight="1" x14ac:dyDescent="0.35">
      <c r="A57" s="451" t="str">
        <f>IF(B51="","4.  ",IF(AND(B57&lt;&gt;B53,B57&lt;&gt;B55,B51&lt;&gt;B57)=TRUE,"4.  ","REPETIDA"))</f>
        <v xml:space="preserve">4.  </v>
      </c>
      <c r="B57" s="569"/>
      <c r="C57" s="570"/>
      <c r="D57" s="571"/>
      <c r="E57" s="542" t="e">
        <f>VLOOKUP($A$17&amp;B57,Hoja4!C$601:E$638,2,FALSE)</f>
        <v>#N/A</v>
      </c>
      <c r="F57" s="542"/>
      <c r="G57" s="542"/>
      <c r="H57" s="542"/>
      <c r="I57" s="542"/>
      <c r="J57" s="542"/>
      <c r="K57" s="542"/>
      <c r="L57" s="536" t="e">
        <f>VLOOKUP($A$17&amp;B57,Hoja4!C$601:E$638,3,FALSE)</f>
        <v>#N/A</v>
      </c>
      <c r="M57" s="537"/>
      <c r="N57" s="537"/>
      <c r="O57" s="537"/>
      <c r="P57" s="537"/>
      <c r="Q57" s="537"/>
      <c r="R57" s="537"/>
      <c r="S57" s="538"/>
    </row>
    <row r="58" spans="1:19" ht="64.5" customHeight="1" x14ac:dyDescent="0.35">
      <c r="A58" s="451"/>
      <c r="B58" s="572"/>
      <c r="C58" s="573"/>
      <c r="D58" s="574"/>
      <c r="E58" s="542"/>
      <c r="F58" s="542"/>
      <c r="G58" s="542"/>
      <c r="H58" s="542"/>
      <c r="I58" s="542"/>
      <c r="J58" s="542"/>
      <c r="K58" s="542"/>
      <c r="L58" s="539"/>
      <c r="M58" s="540"/>
      <c r="N58" s="540"/>
      <c r="O58" s="540"/>
      <c r="P58" s="540"/>
      <c r="Q58" s="540"/>
      <c r="R58" s="540"/>
      <c r="S58" s="541"/>
    </row>
    <row r="59" spans="1:19" ht="28.5" customHeight="1" x14ac:dyDescent="0.35">
      <c r="A59" s="567" t="s">
        <v>445</v>
      </c>
      <c r="B59" s="562"/>
      <c r="C59" s="562"/>
      <c r="D59" s="562"/>
      <c r="E59" s="562"/>
      <c r="F59" s="562"/>
      <c r="G59" s="562"/>
      <c r="H59" s="562"/>
      <c r="I59" s="562"/>
      <c r="J59" s="562"/>
      <c r="K59" s="562"/>
      <c r="L59" s="562"/>
      <c r="M59" s="562"/>
      <c r="N59" s="562"/>
      <c r="O59" s="562"/>
      <c r="P59" s="562"/>
      <c r="Q59" s="562"/>
      <c r="R59" s="562"/>
      <c r="S59" s="563"/>
    </row>
    <row r="60" spans="1:19" ht="32.25" customHeight="1" x14ac:dyDescent="0.35">
      <c r="A60" s="558" t="s">
        <v>446</v>
      </c>
      <c r="B60" s="526"/>
      <c r="C60" s="526"/>
      <c r="D60" s="526"/>
      <c r="E60" s="526" t="s">
        <v>447</v>
      </c>
      <c r="F60" s="526"/>
      <c r="G60" s="526"/>
      <c r="H60" s="600" t="s">
        <v>448</v>
      </c>
      <c r="I60" s="600"/>
      <c r="J60" s="600"/>
      <c r="K60" s="526" t="s">
        <v>449</v>
      </c>
      <c r="L60" s="526"/>
      <c r="M60" s="526" t="s">
        <v>450</v>
      </c>
      <c r="N60" s="526"/>
      <c r="O60" s="526"/>
      <c r="P60" s="601" t="s">
        <v>451</v>
      </c>
      <c r="Q60" s="601"/>
      <c r="R60" s="526" t="s">
        <v>452</v>
      </c>
      <c r="S60" s="527"/>
    </row>
    <row r="61" spans="1:19" ht="45.75" customHeight="1" x14ac:dyDescent="0.35">
      <c r="A61" s="588"/>
      <c r="B61" s="589"/>
      <c r="C61" s="589"/>
      <c r="D61" s="590"/>
      <c r="E61" s="532"/>
      <c r="F61" s="532"/>
      <c r="G61" s="532"/>
      <c r="H61" s="602" t="str">
        <f>IF(R24&lt;&gt;"SI","NO APLICA","")</f>
        <v>NO APLICA</v>
      </c>
      <c r="I61" s="603"/>
      <c r="J61" s="604"/>
      <c r="K61" s="526"/>
      <c r="L61" s="526"/>
      <c r="M61" s="591"/>
      <c r="N61" s="591"/>
      <c r="O61" s="591"/>
      <c r="P61" s="532"/>
      <c r="Q61" s="532"/>
      <c r="R61" s="528"/>
      <c r="S61" s="529"/>
    </row>
    <row r="62" spans="1:19" ht="18" customHeight="1" x14ac:dyDescent="0.35">
      <c r="A62" s="592" t="s">
        <v>453</v>
      </c>
      <c r="B62" s="593"/>
      <c r="C62" s="593"/>
      <c r="D62" s="593"/>
      <c r="E62" s="593"/>
      <c r="F62" s="593"/>
      <c r="G62" s="530" t="s">
        <v>454</v>
      </c>
      <c r="H62" s="530"/>
      <c r="I62" s="530"/>
      <c r="J62" s="530"/>
      <c r="K62" s="530"/>
      <c r="L62" s="530"/>
      <c r="M62" s="530" t="s">
        <v>455</v>
      </c>
      <c r="N62" s="530"/>
      <c r="O62" s="530"/>
      <c r="P62" s="530"/>
      <c r="Q62" s="530"/>
      <c r="R62" s="530"/>
      <c r="S62" s="531"/>
    </row>
    <row r="63" spans="1:19" ht="15.75" customHeight="1" x14ac:dyDescent="0.35">
      <c r="A63" s="592"/>
      <c r="B63" s="593"/>
      <c r="C63" s="593"/>
      <c r="D63" s="593"/>
      <c r="E63" s="593"/>
      <c r="F63" s="593"/>
      <c r="G63" s="530"/>
      <c r="H63" s="530"/>
      <c r="I63" s="530"/>
      <c r="J63" s="530"/>
      <c r="K63" s="530"/>
      <c r="L63" s="530"/>
      <c r="M63" s="530"/>
      <c r="N63" s="530"/>
      <c r="O63" s="530"/>
      <c r="P63" s="530"/>
      <c r="Q63" s="530"/>
      <c r="R63" s="530"/>
      <c r="S63" s="531"/>
    </row>
    <row r="64" spans="1:19" ht="23.25" customHeight="1" x14ac:dyDescent="0.35">
      <c r="A64" s="592"/>
      <c r="B64" s="593"/>
      <c r="C64" s="593"/>
      <c r="D64" s="593"/>
      <c r="E64" s="593"/>
      <c r="F64" s="593"/>
      <c r="G64" s="530"/>
      <c r="H64" s="530"/>
      <c r="I64" s="530"/>
      <c r="J64" s="530"/>
      <c r="K64" s="530"/>
      <c r="L64" s="530"/>
      <c r="M64" s="530"/>
      <c r="N64" s="530"/>
      <c r="O64" s="530"/>
      <c r="P64" s="530"/>
      <c r="Q64" s="530"/>
      <c r="R64" s="530"/>
      <c r="S64" s="531"/>
    </row>
    <row r="65" spans="1:19" ht="27.75" customHeight="1" x14ac:dyDescent="0.35">
      <c r="A65" s="594" t="s">
        <v>456</v>
      </c>
      <c r="B65" s="595"/>
      <c r="C65" s="595"/>
      <c r="D65" s="595"/>
      <c r="E65" s="596"/>
      <c r="F65" s="596"/>
      <c r="G65" s="584"/>
      <c r="H65" s="584"/>
      <c r="I65" s="584"/>
      <c r="J65" s="584"/>
      <c r="K65" s="584"/>
      <c r="L65" s="584"/>
      <c r="M65" s="584"/>
      <c r="N65" s="584"/>
      <c r="O65" s="584"/>
      <c r="P65" s="584"/>
      <c r="Q65" s="584"/>
      <c r="R65" s="584"/>
      <c r="S65" s="585"/>
    </row>
    <row r="66" spans="1:19" ht="33.75" customHeight="1" thickBot="1" x14ac:dyDescent="0.4">
      <c r="A66" s="597" t="s">
        <v>457</v>
      </c>
      <c r="B66" s="598"/>
      <c r="C66" s="598"/>
      <c r="D66" s="598"/>
      <c r="E66" s="599"/>
      <c r="F66" s="599"/>
      <c r="G66" s="586"/>
      <c r="H66" s="586"/>
      <c r="I66" s="586"/>
      <c r="J66" s="586"/>
      <c r="K66" s="586"/>
      <c r="L66" s="586"/>
      <c r="M66" s="586"/>
      <c r="N66" s="586"/>
      <c r="O66" s="586"/>
      <c r="P66" s="586"/>
      <c r="Q66" s="586"/>
      <c r="R66" s="586"/>
      <c r="S66" s="587"/>
    </row>
  </sheetData>
  <sheetProtection sheet="1" scenarios="1"/>
  <mergeCells count="170">
    <mergeCell ref="A47:P47"/>
    <mergeCell ref="B50:D50"/>
    <mergeCell ref="E50:K50"/>
    <mergeCell ref="A55:A56"/>
    <mergeCell ref="A53:A54"/>
    <mergeCell ref="A57:A58"/>
    <mergeCell ref="A51:A52"/>
    <mergeCell ref="B51:D52"/>
    <mergeCell ref="E55:K56"/>
    <mergeCell ref="E53:K54"/>
    <mergeCell ref="E51:K52"/>
    <mergeCell ref="H34:P36"/>
    <mergeCell ref="H37:P38"/>
    <mergeCell ref="A29:S29"/>
    <mergeCell ref="A30:E31"/>
    <mergeCell ref="F30:F31"/>
    <mergeCell ref="G30:J31"/>
    <mergeCell ref="K30:K31"/>
    <mergeCell ref="L30:M31"/>
    <mergeCell ref="N30:S31"/>
    <mergeCell ref="A34:G36"/>
    <mergeCell ref="A37:G38"/>
    <mergeCell ref="A33:S33"/>
    <mergeCell ref="Q34:S35"/>
    <mergeCell ref="Q37:Q38"/>
    <mergeCell ref="S37:S38"/>
    <mergeCell ref="A28:F28"/>
    <mergeCell ref="G28:M28"/>
    <mergeCell ref="N28:O28"/>
    <mergeCell ref="P28:Q28"/>
    <mergeCell ref="R28:S28"/>
    <mergeCell ref="P26:S26"/>
    <mergeCell ref="A27:F27"/>
    <mergeCell ref="N27:O27"/>
    <mergeCell ref="P27:Q27"/>
    <mergeCell ref="R27:S27"/>
    <mergeCell ref="A26:B26"/>
    <mergeCell ref="C26:E26"/>
    <mergeCell ref="F26:H26"/>
    <mergeCell ref="I26:K26"/>
    <mergeCell ref="L26:O26"/>
    <mergeCell ref="A22:F22"/>
    <mergeCell ref="G22:M22"/>
    <mergeCell ref="N22:O22"/>
    <mergeCell ref="P22:Q22"/>
    <mergeCell ref="R22:S22"/>
    <mergeCell ref="A21:F21"/>
    <mergeCell ref="N21:O21"/>
    <mergeCell ref="R24:S24"/>
    <mergeCell ref="O24:Q24"/>
    <mergeCell ref="E4:O5"/>
    <mergeCell ref="E6:G7"/>
    <mergeCell ref="H7:I7"/>
    <mergeCell ref="J7:K7"/>
    <mergeCell ref="A11:S11"/>
    <mergeCell ref="I15:S15"/>
    <mergeCell ref="A15:H15"/>
    <mergeCell ref="A12:B12"/>
    <mergeCell ref="C12:E12"/>
    <mergeCell ref="F12:H12"/>
    <mergeCell ref="I12:K12"/>
    <mergeCell ref="L12:O12"/>
    <mergeCell ref="A14:H14"/>
    <mergeCell ref="P12:S12"/>
    <mergeCell ref="A13:B13"/>
    <mergeCell ref="C13:E13"/>
    <mergeCell ref="F13:H13"/>
    <mergeCell ref="I13:K13"/>
    <mergeCell ref="L13:O13"/>
    <mergeCell ref="P13:S13"/>
    <mergeCell ref="L7:M7"/>
    <mergeCell ref="A1:S1"/>
    <mergeCell ref="A8:O8"/>
    <mergeCell ref="A9:D10"/>
    <mergeCell ref="H9:I10"/>
    <mergeCell ref="M9:P10"/>
    <mergeCell ref="A2:D7"/>
    <mergeCell ref="E2:O3"/>
    <mergeCell ref="P2:S8"/>
    <mergeCell ref="M65:S66"/>
    <mergeCell ref="A61:D61"/>
    <mergeCell ref="K60:L61"/>
    <mergeCell ref="M60:O60"/>
    <mergeCell ref="M61:O61"/>
    <mergeCell ref="A62:F64"/>
    <mergeCell ref="G62:L64"/>
    <mergeCell ref="A65:D65"/>
    <mergeCell ref="E65:F65"/>
    <mergeCell ref="G65:L66"/>
    <mergeCell ref="A66:D66"/>
    <mergeCell ref="E66:F66"/>
    <mergeCell ref="H60:J60"/>
    <mergeCell ref="P60:Q60"/>
    <mergeCell ref="E61:G61"/>
    <mergeCell ref="H61:J61"/>
    <mergeCell ref="A17:E17"/>
    <mergeCell ref="F17:G17"/>
    <mergeCell ref="A16:E16"/>
    <mergeCell ref="F16:G16"/>
    <mergeCell ref="I19:K19"/>
    <mergeCell ref="L19:O19"/>
    <mergeCell ref="P19:S19"/>
    <mergeCell ref="A20:B20"/>
    <mergeCell ref="A60:D60"/>
    <mergeCell ref="E60:G60"/>
    <mergeCell ref="H39:P40"/>
    <mergeCell ref="H41:P42"/>
    <mergeCell ref="H43:P44"/>
    <mergeCell ref="H45:P46"/>
    <mergeCell ref="A45:G46"/>
    <mergeCell ref="A48:S49"/>
    <mergeCell ref="A59:S59"/>
    <mergeCell ref="B53:D54"/>
    <mergeCell ref="B55:D56"/>
    <mergeCell ref="B57:D58"/>
    <mergeCell ref="L50:S50"/>
    <mergeCell ref="L51:S52"/>
    <mergeCell ref="A25:B25"/>
    <mergeCell ref="C25:E25"/>
    <mergeCell ref="R60:S60"/>
    <mergeCell ref="R61:S61"/>
    <mergeCell ref="M62:S64"/>
    <mergeCell ref="P61:Q61"/>
    <mergeCell ref="A18:S18"/>
    <mergeCell ref="A19:B19"/>
    <mergeCell ref="C19:E19"/>
    <mergeCell ref="F19:H19"/>
    <mergeCell ref="A32:S32"/>
    <mergeCell ref="L53:S54"/>
    <mergeCell ref="L55:S56"/>
    <mergeCell ref="L57:S58"/>
    <mergeCell ref="E57:K58"/>
    <mergeCell ref="A39:G40"/>
    <mergeCell ref="A41:G42"/>
    <mergeCell ref="A43:G44"/>
    <mergeCell ref="C20:E20"/>
    <mergeCell ref="F20:H20"/>
    <mergeCell ref="I20:K20"/>
    <mergeCell ref="L20:O20"/>
    <mergeCell ref="P20:S20"/>
    <mergeCell ref="A23:S23"/>
    <mergeCell ref="F25:H25"/>
    <mergeCell ref="I25:K25"/>
    <mergeCell ref="I16:I17"/>
    <mergeCell ref="J16:S17"/>
    <mergeCell ref="I14:S14"/>
    <mergeCell ref="G21:M21"/>
    <mergeCell ref="G27:M27"/>
    <mergeCell ref="N7:O7"/>
    <mergeCell ref="H6:I6"/>
    <mergeCell ref="J6:K6"/>
    <mergeCell ref="L6:M6"/>
    <mergeCell ref="N6:O6"/>
    <mergeCell ref="L25:O25"/>
    <mergeCell ref="P25:S25"/>
    <mergeCell ref="P21:Q21"/>
    <mergeCell ref="R21:S21"/>
    <mergeCell ref="S39:S40"/>
    <mergeCell ref="S41:S42"/>
    <mergeCell ref="S43:S44"/>
    <mergeCell ref="S45:S46"/>
    <mergeCell ref="Q39:Q40"/>
    <mergeCell ref="Q41:Q42"/>
    <mergeCell ref="Q43:Q44"/>
    <mergeCell ref="Q45:Q46"/>
    <mergeCell ref="R37:R38"/>
    <mergeCell ref="R39:R40"/>
    <mergeCell ref="R41:R42"/>
    <mergeCell ref="R43:R44"/>
    <mergeCell ref="R45:R46"/>
  </mergeCells>
  <conditionalFormatting sqref="Q47:R47">
    <cfRule type="containsText" dxfId="51" priority="8" operator="containsText" text="MÍNIMO TRES (03) COMPROMISOS">
      <formula>NOT(ISERROR(SEARCH("MÍNIMO TRES (03) COMPROMISOS",Q47)))</formula>
    </cfRule>
    <cfRule type="containsText" dxfId="50" priority="9" operator="containsText" text="MENOR">
      <formula>NOT(ISERROR(SEARCH("MENOR",Q47)))</formula>
    </cfRule>
    <cfRule type="containsText" dxfId="49" priority="10" operator="containsText" text="MAYOR">
      <formula>NOT(ISERROR(SEARCH("MAYOR",Q47)))</formula>
    </cfRule>
  </conditionalFormatting>
  <conditionalFormatting sqref="A26:S26">
    <cfRule type="expression" dxfId="48" priority="7">
      <formula>$R$24&lt;&gt;"SI"</formula>
    </cfRule>
  </conditionalFormatting>
  <conditionalFormatting sqref="A28:S28">
    <cfRule type="expression" dxfId="47" priority="6">
      <formula>$R$24&lt;&gt;"SI"</formula>
    </cfRule>
  </conditionalFormatting>
  <conditionalFormatting sqref="A51:A52">
    <cfRule type="containsText" dxfId="46" priority="5" operator="containsText" text="REPETIDA">
      <formula>NOT(ISERROR(SEARCH("REPETIDA",A51)))</formula>
    </cfRule>
  </conditionalFormatting>
  <conditionalFormatting sqref="A53:A58">
    <cfRule type="containsText" dxfId="45" priority="4" operator="containsText" text="REPETIDA">
      <formula>NOT(ISERROR(SEARCH("REPETIDA",A53)))</formula>
    </cfRule>
  </conditionalFormatting>
  <conditionalFormatting sqref="S47">
    <cfRule type="containsText" dxfId="44" priority="1" operator="containsText" text="MÍNIMO TRES (03) COMPROMISOS">
      <formula>NOT(ISERROR(SEARCH("MÍNIMO TRES (03) COMPROMISOS",S47)))</formula>
    </cfRule>
    <cfRule type="containsText" dxfId="43" priority="2" operator="containsText" text="MENOR">
      <formula>NOT(ISERROR(SEARCH("MENOR",S47)))</formula>
    </cfRule>
    <cfRule type="containsText" dxfId="42" priority="3" operator="containsText" text="MAYOR">
      <formula>NOT(ISERROR(SEARCH("MAYOR",S47)))</formula>
    </cfRule>
  </conditionalFormatting>
  <dataValidations count="23">
    <dataValidation allowBlank="1" showInputMessage="1" showErrorMessage="1" promptTitle="Propósito del empleo" prompt="Debe registrar el propósito del empleo que se encuentra relacionado en el manual de funciones del empleo." sqref="I16" xr:uid="{00000000-0002-0000-0300-000000000000}"/>
    <dataValidation type="list" allowBlank="1" showInputMessage="1" showErrorMessage="1" sqref="B51:D58" xr:uid="{00000000-0002-0000-0300-000001000000}">
      <formula1>INDIRECT($A$17)</formula1>
    </dataValidation>
    <dataValidation type="custom" allowBlank="1" showInputMessage="1" showErrorMessage="1" sqref="F13:H13" xr:uid="{00000000-0002-0000-0300-000002000000}">
      <formula1>COUNTA(C13)=1</formula1>
    </dataValidation>
    <dataValidation type="custom" allowBlank="1" showInputMessage="1" showErrorMessage="1" sqref="I13:K13 I20:K20" xr:uid="{00000000-0002-0000-0300-000003000000}">
      <formula1>COUNTA(C13:H13)=2</formula1>
    </dataValidation>
    <dataValidation type="custom" allowBlank="1" showInputMessage="1" showErrorMessage="1" sqref="L13:O13 L20:O20" xr:uid="{00000000-0002-0000-0300-000004000000}">
      <formula1>COUNTA(C13:H13)=2</formula1>
    </dataValidation>
    <dataValidation type="custom" allowBlank="1" showInputMessage="1" showErrorMessage="1" sqref="P13:S13 P20:S20" xr:uid="{00000000-0002-0000-0300-000005000000}">
      <formula1>COUNTA(C13:H13,L13)=3</formula1>
    </dataValidation>
    <dataValidation type="custom" allowBlank="1" showInputMessage="1" showErrorMessage="1" sqref="A15:H15" xr:uid="{00000000-0002-0000-0300-000006000000}">
      <formula1>COUNTA(C13:S13)&gt;=3</formula1>
    </dataValidation>
    <dataValidation type="custom" allowBlank="1" showInputMessage="1" showErrorMessage="1" sqref="I15:S15" xr:uid="{00000000-0002-0000-0300-000007000000}">
      <formula1>COUNTA(C13:S13,A15)&gt;=4</formula1>
    </dataValidation>
    <dataValidation type="custom" allowBlank="1" showInputMessage="1" showErrorMessage="1" sqref="F17:G17" xr:uid="{00000000-0002-0000-0300-000008000000}">
      <formula1>COUNTA(C13:S13,A15:S15,A17)&gt;=6</formula1>
    </dataValidation>
    <dataValidation type="custom" allowBlank="1" showInputMessage="1" showErrorMessage="1" sqref="H17" xr:uid="{00000000-0002-0000-0300-000009000000}">
      <formula1>COUNTA(C13:S13,A15:S15,A17,F17)&gt;=7</formula1>
    </dataValidation>
    <dataValidation type="custom" allowBlank="1" showInputMessage="1" showErrorMessage="1" sqref="C26:E26" xr:uid="{00000000-0002-0000-0300-00000A000000}">
      <formula1>R24="SI"</formula1>
    </dataValidation>
    <dataValidation type="custom" allowBlank="1" showInputMessage="1" showErrorMessage="1" sqref="F26:H26" xr:uid="{00000000-0002-0000-0300-00000B000000}">
      <formula1>AND(COUNTA(C26)=1,R24="SI")=TRUE</formula1>
    </dataValidation>
    <dataValidation type="custom" allowBlank="1" showInputMessage="1" showErrorMessage="1" sqref="I26:K26" xr:uid="{00000000-0002-0000-0300-00000C000000}">
      <formula1>AND(R24="SI",COUNTA(C26:H26)=2)=TRUE</formula1>
    </dataValidation>
    <dataValidation type="custom" allowBlank="1" showInputMessage="1" showErrorMessage="1" sqref="L26:O26" xr:uid="{00000000-0002-0000-0300-00000D000000}">
      <formula1>AND(R24="SI",COUNTA(C26:H26)=2)=TRUE</formula1>
    </dataValidation>
    <dataValidation type="custom" allowBlank="1" showInputMessage="1" showErrorMessage="1" sqref="P26:S26" xr:uid="{00000000-0002-0000-0300-00000E000000}">
      <formula1>AND(R24="SI",COUNTA(C26:H26,L26)=3)=TRUE</formula1>
    </dataValidation>
    <dataValidation type="custom" allowBlank="1" showInputMessage="1" showErrorMessage="1" sqref="A28:F28" xr:uid="{00000000-0002-0000-0300-00000F000000}">
      <formula1>AND(R24="SI",COUNTA(C26,F26,L26)=3)=TRUE</formula1>
    </dataValidation>
    <dataValidation type="custom" allowBlank="1" showInputMessage="1" showErrorMessage="1" sqref="G28:M28" xr:uid="{00000000-0002-0000-0300-000010000000}">
      <formula1>AND(R24="SI",COUNTA(C26:H26,L26,A27)=4)=TRUE</formula1>
    </dataValidation>
    <dataValidation type="custom" allowBlank="1" showInputMessage="1" showErrorMessage="1" sqref="N28:O28" xr:uid="{00000000-0002-0000-0300-000011000000}">
      <formula1>AND(R24="SI",COUNTA(C26,F26,L26,A28,G28)=5)=TRUE</formula1>
    </dataValidation>
    <dataValidation type="custom" allowBlank="1" showInputMessage="1" showErrorMessage="1" sqref="P28:Q28" xr:uid="{00000000-0002-0000-0300-000012000000}">
      <formula1>AND(R24="SI",COUNTA(C26,F26,L26,A28,G28,N28)=6)=TRUE</formula1>
    </dataValidation>
    <dataValidation type="custom" allowBlank="1" showInputMessage="1" showErrorMessage="1" sqref="H37:P46" xr:uid="{00000000-0002-0000-0300-000013000000}">
      <formula1>COUNTA(A37)=1</formula1>
    </dataValidation>
    <dataValidation type="custom" allowBlank="1" showInputMessage="1" showErrorMessage="1" sqref="J16:S17" xr:uid="{00000000-0002-0000-0300-000014000000}">
      <formula1>COUNTA(C13,F13,L13,A15,I15,A17,F17,H17)=8</formula1>
    </dataValidation>
    <dataValidation type="custom" allowBlank="1" showInputMessage="1" showErrorMessage="1" sqref="C20:E20" xr:uid="{00000000-0002-0000-0300-000015000000}">
      <formula1>COUNTA(C13,F13,L13,A14,I15,A17,F17,H17,J16)=9</formula1>
    </dataValidation>
    <dataValidation type="custom" allowBlank="1" showInputMessage="1" showErrorMessage="1" sqref="Q45:R45 Q39:R39 Q41:R41 Q43:R43 Q37:R37" xr:uid="{00000000-0002-0000-0300-000016000000}">
      <formula1>AND(COUNTA(A37:P38)=2,Q37&lt;=1)=TRUE</formula1>
    </dataValidation>
  </dataValidations>
  <printOptions horizontalCentered="1"/>
  <pageMargins left="0.39370078740157483" right="0.39370078740157483" top="0.39370078740157483" bottom="0.39370078740157483" header="0.31496062992125984" footer="0.31496062992125984"/>
  <pageSetup scale="38" orientation="portrait" horizontalDpi="4294967294"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17000000}">
          <x14:formula1>
            <xm:f>IF($F$30="",Hoja4!$G$4:$G$5,"")</xm:f>
          </x14:formula1>
          <xm:sqref>K30:K31</xm:sqref>
        </x14:dataValidation>
        <x14:dataValidation type="list" allowBlank="1" showInputMessage="1" showErrorMessage="1" xr:uid="{00000000-0002-0000-0300-000018000000}">
          <x14:formula1>
            <xm:f>IF($I$15&lt;&gt;"",Hoja4!$C$2:$C$6,"")</xm:f>
          </x14:formula1>
          <xm:sqref>A17:E17</xm:sqref>
        </x14:dataValidation>
        <x14:dataValidation type="list" allowBlank="1" showInputMessage="1" showErrorMessage="1" xr:uid="{00000000-0002-0000-0300-000019000000}">
          <x14:formula1>
            <xm:f>Hoja4!$J$4:$J$36</xm:f>
          </x14:formula1>
          <xm:sqref>G10 S10 L10</xm:sqref>
        </x14:dataValidation>
        <x14:dataValidation type="list" allowBlank="1" showInputMessage="1" showErrorMessage="1" promptTitle="Dias" xr:uid="{00000000-0002-0000-0300-00001A000000}">
          <x14:formula1>
            <xm:f>Hoja4!$H$3:$H$33</xm:f>
          </x14:formula1>
          <xm:sqref>E10 Q10 J10</xm:sqref>
        </x14:dataValidation>
        <x14:dataValidation type="list" allowBlank="1" showInputMessage="1" showErrorMessage="1" xr:uid="{00000000-0002-0000-0300-00001B000000}">
          <x14:formula1>
            <xm:f>Hoja4!$C$2:$C$6</xm:f>
          </x14:formula1>
          <xm:sqref>R22:S22</xm:sqref>
        </x14:dataValidation>
        <x14:dataValidation type="list" allowBlank="1" showInputMessage="1" showErrorMessage="1" xr:uid="{00000000-0002-0000-0300-00001C000000}">
          <x14:formula1>
            <xm:f>Hoja4!$E$3:$E$14</xm:f>
          </x14:formula1>
          <xm:sqref>F10 R10 K10</xm:sqref>
        </x14:dataValidation>
        <x14:dataValidation type="list" allowBlank="1" showInputMessage="1" showErrorMessage="1" xr:uid="{00000000-0002-0000-0300-00001D000000}">
          <x14:formula1>
            <xm:f>IF(AND($R$24="SI",COUNTA(A28:P28)=4)=TRUE,Hoja4!$C$2:$C$4,"")</xm:f>
          </x14:formula1>
          <xm:sqref>R28:S28</xm:sqref>
        </x14:dataValidation>
        <x14:dataValidation type="list" allowBlank="1" showInputMessage="1" showErrorMessage="1" xr:uid="{00000000-0002-0000-0300-00001E000000}">
          <x14:formula1>
            <xm:f>Hoja4!$C$15:$C$16</xm:f>
          </x14:formula1>
          <xm:sqref>R24:S24</xm:sqref>
        </x14:dataValidation>
        <x14:dataValidation type="list" allowBlank="1" showInputMessage="1" showErrorMessage="1" xr:uid="{00000000-0002-0000-0300-00001F000000}">
          <x14:formula1>
            <xm:f>IF(K$30="X",Hoja4!$B$261:$B$263,"")</xm:f>
          </x14:formula1>
          <xm:sqref>N30:S31</xm:sqref>
        </x14:dataValidation>
        <x14:dataValidation type="list" allowBlank="1" showInputMessage="1" showErrorMessage="1" xr:uid="{00000000-0002-0000-0300-000020000000}">
          <x14:formula1>
            <xm:f>IF($K$30="X","",Hoja4!$G$4:$G$5)</xm:f>
          </x14:formula1>
          <xm:sqref>F30:F31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0" tint="-4.9989318521683403E-2"/>
    <pageSetUpPr fitToPage="1"/>
  </sheetPr>
  <dimension ref="A1:XFC87"/>
  <sheetViews>
    <sheetView showGridLines="0" topLeftCell="A5" zoomScale="70" zoomScaleNormal="70" workbookViewId="0">
      <selection activeCell="A31" sqref="A31:B35"/>
    </sheetView>
  </sheetViews>
  <sheetFormatPr baseColWidth="10" defaultColWidth="0" defaultRowHeight="14.5" zeroHeight="1" x14ac:dyDescent="0.35"/>
  <cols>
    <col min="1" max="1" width="14.7265625" customWidth="1"/>
    <col min="2" max="2" width="14.1796875" customWidth="1"/>
    <col min="3" max="3" width="7.81640625" customWidth="1"/>
    <col min="4" max="4" width="10.1796875" customWidth="1"/>
    <col min="5" max="5" width="11.81640625" customWidth="1"/>
    <col min="6" max="6" width="9.54296875" customWidth="1"/>
    <col min="7" max="7" width="10.1796875" customWidth="1"/>
    <col min="8" max="8" width="10.7265625" customWidth="1"/>
    <col min="9" max="9" width="10" customWidth="1"/>
    <col min="10" max="10" width="11.7265625" customWidth="1"/>
    <col min="11" max="11" width="10.453125" customWidth="1"/>
    <col min="12" max="12" width="10.7265625" customWidth="1"/>
    <col min="13" max="13" width="10.26953125" customWidth="1"/>
    <col min="14" max="14" width="10.453125" customWidth="1"/>
    <col min="15" max="15" width="19.7265625" customWidth="1"/>
    <col min="16" max="16" width="26.453125" customWidth="1"/>
    <col min="17" max="17" width="58.1796875" customWidth="1"/>
    <col min="18" max="19" width="11.453125" customWidth="1"/>
    <col min="20" max="20" width="0.54296875" customWidth="1"/>
    <col min="21" max="16383" width="11.453125" hidden="1"/>
    <col min="16384" max="16384" width="2.453125" hidden="1"/>
  </cols>
  <sheetData>
    <row r="1" spans="1:19" ht="5.25" hidden="1" customHeight="1" thickBot="1" x14ac:dyDescent="0.4">
      <c r="A1" s="578"/>
      <c r="B1" s="578"/>
      <c r="C1" s="578"/>
      <c r="D1" s="578"/>
      <c r="E1" s="578"/>
      <c r="F1" s="578"/>
      <c r="G1" s="578"/>
      <c r="H1" s="578"/>
      <c r="I1" s="578"/>
      <c r="J1" s="578"/>
      <c r="K1" s="578"/>
      <c r="L1" s="578"/>
      <c r="M1" s="578"/>
      <c r="N1" s="578"/>
      <c r="O1" s="578"/>
      <c r="P1" s="578"/>
      <c r="Q1" s="578"/>
      <c r="R1" s="578"/>
      <c r="S1" s="579"/>
    </row>
    <row r="2" spans="1:19" ht="15" customHeight="1" x14ac:dyDescent="0.35">
      <c r="A2" s="673"/>
      <c r="B2" s="674"/>
      <c r="C2" s="674"/>
      <c r="D2" s="674"/>
      <c r="E2" s="682" t="s">
        <v>458</v>
      </c>
      <c r="F2" s="683"/>
      <c r="G2" s="683"/>
      <c r="H2" s="683"/>
      <c r="I2" s="683"/>
      <c r="J2" s="683"/>
      <c r="K2" s="683"/>
      <c r="L2" s="683"/>
      <c r="M2" s="683"/>
      <c r="N2" s="683"/>
      <c r="O2" s="683"/>
      <c r="P2" s="683"/>
      <c r="Q2" s="686" t="s">
        <v>421</v>
      </c>
      <c r="R2" s="687"/>
      <c r="S2" s="688"/>
    </row>
    <row r="3" spans="1:19" ht="15" customHeight="1" thickBot="1" x14ac:dyDescent="0.4">
      <c r="A3" s="675"/>
      <c r="B3" s="247"/>
      <c r="C3" s="247"/>
      <c r="D3" s="247"/>
      <c r="E3" s="684"/>
      <c r="F3" s="685"/>
      <c r="G3" s="685"/>
      <c r="H3" s="685"/>
      <c r="I3" s="685"/>
      <c r="J3" s="685"/>
      <c r="K3" s="685"/>
      <c r="L3" s="685"/>
      <c r="M3" s="685"/>
      <c r="N3" s="685"/>
      <c r="O3" s="685"/>
      <c r="P3" s="685"/>
      <c r="Q3" s="689"/>
      <c r="R3" s="690"/>
      <c r="S3" s="691"/>
    </row>
    <row r="4" spans="1:19" ht="15" customHeight="1" x14ac:dyDescent="0.35">
      <c r="A4" s="675"/>
      <c r="B4" s="247"/>
      <c r="C4" s="247"/>
      <c r="D4" s="247"/>
      <c r="E4" s="678" t="s">
        <v>459</v>
      </c>
      <c r="F4" s="679"/>
      <c r="G4" s="679"/>
      <c r="H4" s="679"/>
      <c r="I4" s="679"/>
      <c r="J4" s="679"/>
      <c r="K4" s="679"/>
      <c r="L4" s="679"/>
      <c r="M4" s="679"/>
      <c r="N4" s="679"/>
      <c r="O4" s="679"/>
      <c r="P4" s="679"/>
      <c r="Q4" s="689"/>
      <c r="R4" s="690"/>
      <c r="S4" s="691"/>
    </row>
    <row r="5" spans="1:19" ht="15" customHeight="1" x14ac:dyDescent="0.35">
      <c r="A5" s="675"/>
      <c r="B5" s="247"/>
      <c r="C5" s="247"/>
      <c r="D5" s="247"/>
      <c r="E5" s="680"/>
      <c r="F5" s="681"/>
      <c r="G5" s="681"/>
      <c r="H5" s="681"/>
      <c r="I5" s="681"/>
      <c r="J5" s="681"/>
      <c r="K5" s="681"/>
      <c r="L5" s="681"/>
      <c r="M5" s="681"/>
      <c r="N5" s="681"/>
      <c r="O5" s="681"/>
      <c r="P5" s="681"/>
      <c r="Q5" s="689"/>
      <c r="R5" s="690"/>
      <c r="S5" s="691"/>
    </row>
    <row r="6" spans="1:19" x14ac:dyDescent="0.35">
      <c r="A6" s="675"/>
      <c r="B6" s="247"/>
      <c r="C6" s="247"/>
      <c r="D6" s="247"/>
      <c r="E6" s="695" t="s">
        <v>53</v>
      </c>
      <c r="F6" s="696"/>
      <c r="G6" s="696"/>
      <c r="H6" s="696"/>
      <c r="I6" s="697"/>
      <c r="J6" s="705" t="s">
        <v>460</v>
      </c>
      <c r="K6" s="705"/>
      <c r="L6" s="705"/>
      <c r="M6" s="705"/>
      <c r="N6" s="705"/>
      <c r="O6" s="705"/>
      <c r="P6" s="705"/>
      <c r="Q6" s="689"/>
      <c r="R6" s="690"/>
      <c r="S6" s="691"/>
    </row>
    <row r="7" spans="1:19" x14ac:dyDescent="0.35">
      <c r="A7" s="675"/>
      <c r="B7" s="247"/>
      <c r="C7" s="247"/>
      <c r="D7" s="247"/>
      <c r="E7" s="698"/>
      <c r="F7" s="304"/>
      <c r="G7" s="304"/>
      <c r="H7" s="304"/>
      <c r="I7" s="699"/>
      <c r="J7" s="706" t="s">
        <v>461</v>
      </c>
      <c r="K7" s="707"/>
      <c r="L7" s="707"/>
      <c r="M7" s="707"/>
      <c r="N7" s="703"/>
      <c r="O7" s="306">
        <v>42731</v>
      </c>
      <c r="P7" s="708"/>
      <c r="Q7" s="689"/>
      <c r="R7" s="690"/>
      <c r="S7" s="691"/>
    </row>
    <row r="8" spans="1:19" x14ac:dyDescent="0.35">
      <c r="A8" s="675"/>
      <c r="B8" s="247"/>
      <c r="C8" s="247"/>
      <c r="D8" s="247"/>
      <c r="E8" s="698"/>
      <c r="F8" s="304"/>
      <c r="G8" s="304"/>
      <c r="H8" s="304"/>
      <c r="I8" s="699"/>
      <c r="J8" s="706" t="s">
        <v>56</v>
      </c>
      <c r="K8" s="707"/>
      <c r="L8" s="707"/>
      <c r="M8" s="707"/>
      <c r="N8" s="703"/>
      <c r="O8" s="709" t="s">
        <v>57</v>
      </c>
      <c r="P8" s="710"/>
      <c r="Q8" s="689"/>
      <c r="R8" s="690"/>
      <c r="S8" s="691"/>
    </row>
    <row r="9" spans="1:19" ht="20.25" customHeight="1" thickBot="1" x14ac:dyDescent="0.4">
      <c r="A9" s="676"/>
      <c r="B9" s="677"/>
      <c r="C9" s="677"/>
      <c r="D9" s="677"/>
      <c r="E9" s="700"/>
      <c r="F9" s="701"/>
      <c r="G9" s="701"/>
      <c r="H9" s="701"/>
      <c r="I9" s="702"/>
      <c r="J9" s="703" t="s">
        <v>462</v>
      </c>
      <c r="K9" s="305"/>
      <c r="L9" s="305"/>
      <c r="M9" s="305"/>
      <c r="N9" s="305"/>
      <c r="O9" s="525" t="s">
        <v>60</v>
      </c>
      <c r="P9" s="704"/>
      <c r="Q9" s="692"/>
      <c r="R9" s="693"/>
      <c r="S9" s="694"/>
    </row>
    <row r="10" spans="1:19" ht="27" customHeight="1" thickBot="1" x14ac:dyDescent="0.4">
      <c r="A10" s="334" t="s">
        <v>67</v>
      </c>
      <c r="B10" s="335"/>
      <c r="C10" s="335"/>
      <c r="D10" s="335"/>
      <c r="E10" s="335"/>
      <c r="F10" s="335"/>
      <c r="G10" s="335"/>
      <c r="H10" s="335"/>
      <c r="I10" s="335"/>
      <c r="J10" s="335"/>
      <c r="K10" s="335"/>
      <c r="L10" s="335"/>
      <c r="M10" s="335"/>
      <c r="N10" s="335"/>
      <c r="O10" s="335"/>
      <c r="P10" s="335"/>
      <c r="Q10" s="335"/>
      <c r="R10" s="335"/>
      <c r="S10" s="336"/>
    </row>
    <row r="11" spans="1:19" ht="21.75" customHeight="1" x14ac:dyDescent="0.35">
      <c r="A11" s="337" t="s">
        <v>68</v>
      </c>
      <c r="B11" s="338"/>
      <c r="C11" s="337" t="s">
        <v>69</v>
      </c>
      <c r="D11" s="339"/>
      <c r="E11" s="338"/>
      <c r="F11" s="337" t="s">
        <v>70</v>
      </c>
      <c r="G11" s="339"/>
      <c r="H11" s="338"/>
      <c r="I11" s="337" t="s">
        <v>71</v>
      </c>
      <c r="J11" s="339"/>
      <c r="K11" s="338"/>
      <c r="L11" s="337" t="s">
        <v>72</v>
      </c>
      <c r="M11" s="339"/>
      <c r="N11" s="339"/>
      <c r="O11" s="338"/>
      <c r="P11" s="337" t="s">
        <v>73</v>
      </c>
      <c r="Q11" s="339"/>
      <c r="R11" s="339"/>
      <c r="S11" s="338"/>
    </row>
    <row r="12" spans="1:19" ht="27.75" customHeight="1" thickBot="1" x14ac:dyDescent="0.4">
      <c r="A12" s="716" t="str">
        <f>'F2. COMP. LAB Y COM COMPOR'!A13:B13</f>
        <v>CEDULA DE CIUDADANIA</v>
      </c>
      <c r="B12" s="717"/>
      <c r="C12" s="313">
        <f>'F2. COMP. LAB Y COM COMPOR'!C13:E13</f>
        <v>0</v>
      </c>
      <c r="D12" s="314"/>
      <c r="E12" s="315"/>
      <c r="F12" s="316">
        <f>'F2. COMP. LAB Y COM COMPOR'!F13:H13</f>
        <v>0</v>
      </c>
      <c r="G12" s="317"/>
      <c r="H12" s="318"/>
      <c r="I12" s="319">
        <f>'F2. COMP. LAB Y COM COMPOR'!I13:K13</f>
        <v>0</v>
      </c>
      <c r="J12" s="320"/>
      <c r="K12" s="321"/>
      <c r="L12" s="319">
        <f>'F2. COMP. LAB Y COM COMPOR'!L13:O13</f>
        <v>0</v>
      </c>
      <c r="M12" s="320"/>
      <c r="N12" s="320"/>
      <c r="O12" s="321"/>
      <c r="P12" s="319">
        <f>'F2. COMP. LAB Y COM COMPOR'!P13:S13</f>
        <v>0</v>
      </c>
      <c r="Q12" s="320"/>
      <c r="R12" s="320"/>
      <c r="S12" s="321"/>
    </row>
    <row r="13" spans="1:19" ht="15" customHeight="1" x14ac:dyDescent="0.35">
      <c r="A13" s="337" t="s">
        <v>74</v>
      </c>
      <c r="B13" s="339"/>
      <c r="C13" s="339"/>
      <c r="D13" s="339"/>
      <c r="E13" s="339"/>
      <c r="F13" s="339"/>
      <c r="G13" s="339"/>
      <c r="H13" s="339"/>
      <c r="I13" s="337" t="s">
        <v>75</v>
      </c>
      <c r="J13" s="339"/>
      <c r="K13" s="339"/>
      <c r="L13" s="339"/>
      <c r="M13" s="339"/>
      <c r="N13" s="339"/>
      <c r="O13" s="339"/>
      <c r="P13" s="339"/>
      <c r="Q13" s="339"/>
      <c r="R13" s="339"/>
      <c r="S13" s="338"/>
    </row>
    <row r="14" spans="1:19" ht="19.5" customHeight="1" thickBot="1" x14ac:dyDescent="0.4">
      <c r="A14" s="316">
        <f>'F2. COMP. LAB Y COM COMPOR'!A15:H15</f>
        <v>0</v>
      </c>
      <c r="B14" s="317"/>
      <c r="C14" s="317"/>
      <c r="D14" s="317"/>
      <c r="E14" s="317"/>
      <c r="F14" s="320"/>
      <c r="G14" s="320"/>
      <c r="H14" s="317"/>
      <c r="I14" s="344" t="str">
        <f>'F2. COMP. LAB Y COM COMPOR'!I15:S15</f>
        <v>ddd</v>
      </c>
      <c r="J14" s="345"/>
      <c r="K14" s="345"/>
      <c r="L14" s="345"/>
      <c r="M14" s="345"/>
      <c r="N14" s="345"/>
      <c r="O14" s="345"/>
      <c r="P14" s="345"/>
      <c r="Q14" s="345"/>
      <c r="R14" s="345"/>
      <c r="S14" s="346"/>
    </row>
    <row r="15" spans="1:19" ht="15" customHeight="1" x14ac:dyDescent="0.35">
      <c r="A15" s="337" t="s">
        <v>76</v>
      </c>
      <c r="B15" s="339"/>
      <c r="C15" s="339"/>
      <c r="D15" s="339"/>
      <c r="E15" s="339"/>
      <c r="F15" s="337" t="s">
        <v>77</v>
      </c>
      <c r="G15" s="338"/>
      <c r="H15" s="221" t="s">
        <v>78</v>
      </c>
      <c r="I15" s="712" t="str">
        <f>'F2. COMP. LAB Y COM COMPOR'!I16</f>
        <v>Propósito del empleo:</v>
      </c>
      <c r="J15" s="713"/>
      <c r="K15" s="349">
        <f>'F2. COMP. LAB Y COM COMPOR'!J16</f>
        <v>0</v>
      </c>
      <c r="L15" s="350"/>
      <c r="M15" s="350"/>
      <c r="N15" s="350"/>
      <c r="O15" s="350"/>
      <c r="P15" s="350"/>
      <c r="Q15" s="350"/>
      <c r="R15" s="350"/>
      <c r="S15" s="351"/>
    </row>
    <row r="16" spans="1:19" ht="22.5" customHeight="1" thickBot="1" x14ac:dyDescent="0.4">
      <c r="A16" s="340" t="str">
        <f>'F2. COMP. LAB Y COM COMPOR'!A17:E17</f>
        <v>DIRECTIVO</v>
      </c>
      <c r="B16" s="341"/>
      <c r="C16" s="341"/>
      <c r="D16" s="341"/>
      <c r="E16" s="341"/>
      <c r="F16" s="340">
        <f>'F2. COMP. LAB Y COM COMPOR'!F17:G17</f>
        <v>0</v>
      </c>
      <c r="G16" s="342"/>
      <c r="H16" s="222">
        <f>'F2. COMP. LAB Y COM COMPOR'!H17</f>
        <v>0</v>
      </c>
      <c r="I16" s="714"/>
      <c r="J16" s="715"/>
      <c r="K16" s="340"/>
      <c r="L16" s="341"/>
      <c r="M16" s="341"/>
      <c r="N16" s="341"/>
      <c r="O16" s="341"/>
      <c r="P16" s="341"/>
      <c r="Q16" s="341"/>
      <c r="R16" s="341"/>
      <c r="S16" s="342"/>
    </row>
    <row r="17" spans="1:19" ht="22.5" customHeight="1" thickBot="1" x14ac:dyDescent="0.4">
      <c r="A17" s="334" t="s">
        <v>79</v>
      </c>
      <c r="B17" s="335"/>
      <c r="C17" s="335"/>
      <c r="D17" s="335"/>
      <c r="E17" s="335"/>
      <c r="F17" s="335"/>
      <c r="G17" s="335"/>
      <c r="H17" s="335"/>
      <c r="I17" s="335"/>
      <c r="J17" s="335"/>
      <c r="K17" s="335"/>
      <c r="L17" s="335"/>
      <c r="M17" s="335"/>
      <c r="N17" s="335"/>
      <c r="O17" s="335"/>
      <c r="P17" s="335"/>
      <c r="Q17" s="335"/>
      <c r="R17" s="335"/>
      <c r="S17" s="336"/>
    </row>
    <row r="18" spans="1:19" ht="21" customHeight="1" x14ac:dyDescent="0.35">
      <c r="A18" s="337" t="s">
        <v>80</v>
      </c>
      <c r="B18" s="338"/>
      <c r="C18" s="337" t="s">
        <v>69</v>
      </c>
      <c r="D18" s="339"/>
      <c r="E18" s="338"/>
      <c r="F18" s="337" t="s">
        <v>70</v>
      </c>
      <c r="G18" s="339"/>
      <c r="H18" s="338"/>
      <c r="I18" s="337" t="s">
        <v>71</v>
      </c>
      <c r="J18" s="339"/>
      <c r="K18" s="338"/>
      <c r="L18" s="337" t="s">
        <v>72</v>
      </c>
      <c r="M18" s="339"/>
      <c r="N18" s="339"/>
      <c r="O18" s="338"/>
      <c r="P18" s="337" t="s">
        <v>73</v>
      </c>
      <c r="Q18" s="339"/>
      <c r="R18" s="339"/>
      <c r="S18" s="338"/>
    </row>
    <row r="19" spans="1:19" ht="23.25" customHeight="1" thickBot="1" x14ac:dyDescent="0.4">
      <c r="A19" s="316" t="str">
        <f>'F2. COMP. LAB Y COM COMPOR'!A20:B20</f>
        <v>CEDULA DE CIUDADANIA</v>
      </c>
      <c r="B19" s="318"/>
      <c r="C19" s="313">
        <f>'F2. COMP. LAB Y COM COMPOR'!C20:E20</f>
        <v>0</v>
      </c>
      <c r="D19" s="314"/>
      <c r="E19" s="315"/>
      <c r="F19" s="316">
        <f>'F2. COMP. LAB Y COM COMPOR'!F20:H20</f>
        <v>0</v>
      </c>
      <c r="G19" s="317"/>
      <c r="H19" s="318"/>
      <c r="I19" s="319" t="str">
        <f>'F2. COMP. LAB Y COM COMPOR'!I20:K20</f>
        <v xml:space="preserve">  </v>
      </c>
      <c r="J19" s="320"/>
      <c r="K19" s="321"/>
      <c r="L19" s="319">
        <f>'F2. COMP. LAB Y COM COMPOR'!L20:O20</f>
        <v>0</v>
      </c>
      <c r="M19" s="320"/>
      <c r="N19" s="320"/>
      <c r="O19" s="321"/>
      <c r="P19" s="316" t="str">
        <f>'F2. COMP. LAB Y COM COMPOR'!P20:S20</f>
        <v xml:space="preserve">  </v>
      </c>
      <c r="Q19" s="317"/>
      <c r="R19" s="317"/>
      <c r="S19" s="318"/>
    </row>
    <row r="20" spans="1:19" ht="23.25" customHeight="1" x14ac:dyDescent="0.35">
      <c r="A20" s="610" t="s">
        <v>81</v>
      </c>
      <c r="B20" s="356"/>
      <c r="C20" s="320"/>
      <c r="D20" s="320"/>
      <c r="E20" s="320"/>
      <c r="F20" s="320"/>
      <c r="G20" s="319" t="s">
        <v>75</v>
      </c>
      <c r="H20" s="320"/>
      <c r="I20" s="339"/>
      <c r="J20" s="339"/>
      <c r="K20" s="339"/>
      <c r="L20" s="339"/>
      <c r="M20" s="338"/>
      <c r="N20" s="339" t="s">
        <v>77</v>
      </c>
      <c r="O20" s="338"/>
      <c r="P20" s="337" t="s">
        <v>78</v>
      </c>
      <c r="Q20" s="338"/>
      <c r="R20" s="337" t="s">
        <v>76</v>
      </c>
      <c r="S20" s="338"/>
    </row>
    <row r="21" spans="1:19" ht="28.5" customHeight="1" thickBot="1" x14ac:dyDescent="0.4">
      <c r="A21" s="711">
        <f>'F2. COMP. LAB Y COM COMPOR'!A22:F22</f>
        <v>0</v>
      </c>
      <c r="B21" s="341"/>
      <c r="C21" s="341"/>
      <c r="D21" s="341"/>
      <c r="E21" s="341"/>
      <c r="F21" s="342"/>
      <c r="G21" s="319">
        <f>'F2. COMP. LAB Y COM COMPOR'!G22:M22</f>
        <v>0</v>
      </c>
      <c r="H21" s="320"/>
      <c r="I21" s="320"/>
      <c r="J21" s="320"/>
      <c r="K21" s="320"/>
      <c r="L21" s="320"/>
      <c r="M21" s="321"/>
      <c r="N21" s="352">
        <f>'F2. COMP. LAB Y COM COMPOR'!N22:O22</f>
        <v>0</v>
      </c>
      <c r="O21" s="354"/>
      <c r="P21" s="352">
        <f>'F2. COMP. LAB Y COM COMPOR'!P22:Q22</f>
        <v>0</v>
      </c>
      <c r="Q21" s="354"/>
      <c r="R21" s="319">
        <f>'F2. COMP. LAB Y COM COMPOR'!R22:S22</f>
        <v>0</v>
      </c>
      <c r="S21" s="321"/>
    </row>
    <row r="22" spans="1:19" ht="21.75" customHeight="1" thickBot="1" x14ac:dyDescent="0.4">
      <c r="A22" s="334" t="s">
        <v>82</v>
      </c>
      <c r="B22" s="335"/>
      <c r="C22" s="335"/>
      <c r="D22" s="335"/>
      <c r="E22" s="335"/>
      <c r="F22" s="335"/>
      <c r="G22" s="335"/>
      <c r="H22" s="335"/>
      <c r="I22" s="335"/>
      <c r="J22" s="335"/>
      <c r="K22" s="335"/>
      <c r="L22" s="335"/>
      <c r="M22" s="335"/>
      <c r="N22" s="335"/>
      <c r="O22" s="335"/>
      <c r="P22" s="335"/>
      <c r="Q22" s="335"/>
      <c r="R22" s="335"/>
      <c r="S22" s="336"/>
    </row>
    <row r="23" spans="1:19" ht="21" customHeight="1" x14ac:dyDescent="0.35">
      <c r="A23" s="337" t="s">
        <v>80</v>
      </c>
      <c r="B23" s="338"/>
      <c r="C23" s="337" t="s">
        <v>69</v>
      </c>
      <c r="D23" s="339"/>
      <c r="E23" s="338"/>
      <c r="F23" s="337" t="s">
        <v>70</v>
      </c>
      <c r="G23" s="339"/>
      <c r="H23" s="338"/>
      <c r="I23" s="337" t="s">
        <v>71</v>
      </c>
      <c r="J23" s="339"/>
      <c r="K23" s="338"/>
      <c r="L23" s="337" t="s">
        <v>72</v>
      </c>
      <c r="M23" s="339"/>
      <c r="N23" s="339"/>
      <c r="O23" s="338"/>
      <c r="P23" s="337" t="s">
        <v>73</v>
      </c>
      <c r="Q23" s="339"/>
      <c r="R23" s="339"/>
      <c r="S23" s="338"/>
    </row>
    <row r="24" spans="1:19" ht="24" customHeight="1" thickBot="1" x14ac:dyDescent="0.4">
      <c r="A24" s="316" t="str">
        <f>'F2. COMP. LAB Y COM COMPOR'!A26:B26</f>
        <v>CEDULA DE CIUDADANIA</v>
      </c>
      <c r="B24" s="318"/>
      <c r="C24" s="313" t="str">
        <f>IF('F2. COMP. LAB Y COM COMPOR'!R24="NO","NO REQUERIDO",'F2. COMP. LAB Y COM COMPOR'!C26:E26)</f>
        <v>NO REQUERIDO</v>
      </c>
      <c r="D24" s="317"/>
      <c r="E24" s="318"/>
      <c r="F24" s="316" t="str">
        <f>IF('F2. COMP. LAB Y COM COMPOR'!R24="NO","NO REQUERIDO",'F2. COMP. LAB Y COM COMPOR'!F26:H26)</f>
        <v>NO REQUERIDO</v>
      </c>
      <c r="G24" s="320"/>
      <c r="H24" s="321"/>
      <c r="I24" s="319" t="str">
        <f>IF('F2. COMP. LAB Y COM COMPOR'!R24="NO","NO REQUERIDO",'F2. COMP. LAB Y COM COMPOR'!I26:K26)</f>
        <v>NO REQUERIDO</v>
      </c>
      <c r="J24" s="320"/>
      <c r="K24" s="321"/>
      <c r="L24" s="319" t="str">
        <f>IF('F2. COMP. LAB Y COM COMPOR'!R24="NO","NO REQUERIDO",'F2. COMP. LAB Y COM COMPOR'!L26:O26)</f>
        <v>NO REQUERIDO</v>
      </c>
      <c r="M24" s="320"/>
      <c r="N24" s="320"/>
      <c r="O24" s="321"/>
      <c r="P24" s="316" t="str">
        <f>IF('F2. COMP. LAB Y COM COMPOR'!R24="NO","NO REQUERIDO",'F2. COMP. LAB Y COM COMPOR'!P26:S26)</f>
        <v>NO REQUERIDO</v>
      </c>
      <c r="Q24" s="317"/>
      <c r="R24" s="317"/>
      <c r="S24" s="318"/>
    </row>
    <row r="25" spans="1:19" ht="24" customHeight="1" x14ac:dyDescent="0.35">
      <c r="A25" s="610" t="s">
        <v>83</v>
      </c>
      <c r="B25" s="356"/>
      <c r="C25" s="356"/>
      <c r="D25" s="356"/>
      <c r="E25" s="356"/>
      <c r="F25" s="356"/>
      <c r="G25" s="337" t="s">
        <v>75</v>
      </c>
      <c r="H25" s="339"/>
      <c r="I25" s="339"/>
      <c r="J25" s="339"/>
      <c r="K25" s="339"/>
      <c r="L25" s="339"/>
      <c r="M25" s="338"/>
      <c r="N25" s="339" t="s">
        <v>77</v>
      </c>
      <c r="O25" s="338"/>
      <c r="P25" s="339" t="s">
        <v>78</v>
      </c>
      <c r="Q25" s="338"/>
      <c r="R25" s="337" t="s">
        <v>76</v>
      </c>
      <c r="S25" s="338"/>
    </row>
    <row r="26" spans="1:19" ht="28.5" customHeight="1" thickBot="1" x14ac:dyDescent="0.4">
      <c r="A26" s="758" t="str">
        <f>IF('F2. COMP. LAB Y COM COMPOR'!R24="NO","NO REQUERIDO",'F2. COMP. LAB Y COM COMPOR'!A28:F28)</f>
        <v>NO REQUERIDO</v>
      </c>
      <c r="B26" s="353"/>
      <c r="C26" s="353"/>
      <c r="D26" s="353"/>
      <c r="E26" s="353"/>
      <c r="F26" s="353"/>
      <c r="G26" s="316" t="str">
        <f>IF('F2. COMP. LAB Y COM COMPOR'!R24="NO","NO REQUERIDO",'F2. COMP. LAB Y COM COMPOR'!G28:M28)</f>
        <v>NO REQUERIDO</v>
      </c>
      <c r="H26" s="317"/>
      <c r="I26" s="317"/>
      <c r="J26" s="317"/>
      <c r="K26" s="317"/>
      <c r="L26" s="317"/>
      <c r="M26" s="318"/>
      <c r="N26" s="340" t="str">
        <f>IF('F2. COMP. LAB Y COM COMPOR'!R24="NO","NO REQUERIDO",'F2. COMP. LAB Y COM COMPOR'!N28:O28)</f>
        <v>NO REQUERIDO</v>
      </c>
      <c r="O26" s="342"/>
      <c r="P26" s="352" t="str">
        <f>IF('F2. COMP. LAB Y COM COMPOR'!R24="NO","NO REQUERIDO",'F2. COMP. LAB Y COM COMPOR'!P28:Q28)</f>
        <v>NO REQUERIDO</v>
      </c>
      <c r="Q26" s="354"/>
      <c r="R26" s="319" t="str">
        <f>IF('F2. COMP. LAB Y COM COMPOR'!R24="NO","NO REQUERIDO",'F2. COMP. LAB Y COM COMPOR'!R28:S28)</f>
        <v>NO REQUERIDO</v>
      </c>
      <c r="S26" s="321"/>
    </row>
    <row r="27" spans="1:19" ht="25.5" customHeight="1" thickBot="1" x14ac:dyDescent="0.4">
      <c r="A27" s="641" t="s">
        <v>463</v>
      </c>
      <c r="B27" s="642"/>
      <c r="C27" s="642"/>
      <c r="D27" s="642"/>
      <c r="E27" s="642"/>
      <c r="F27" s="642"/>
      <c r="G27" s="642"/>
      <c r="H27" s="642"/>
      <c r="I27" s="642"/>
      <c r="J27" s="642"/>
      <c r="K27" s="642"/>
      <c r="L27" s="642"/>
      <c r="M27" s="642"/>
      <c r="N27" s="642"/>
      <c r="O27" s="642"/>
      <c r="P27" s="642"/>
      <c r="Q27" s="642"/>
      <c r="R27" s="642"/>
      <c r="S27" s="643"/>
    </row>
    <row r="28" spans="1:19" ht="15" customHeight="1" x14ac:dyDescent="0.35">
      <c r="A28" s="730" t="s">
        <v>464</v>
      </c>
      <c r="B28" s="731"/>
      <c r="C28" s="745" t="s">
        <v>465</v>
      </c>
      <c r="D28" s="731"/>
      <c r="E28" s="731"/>
      <c r="F28" s="731"/>
      <c r="G28" s="731"/>
      <c r="H28" s="730" t="s">
        <v>466</v>
      </c>
      <c r="I28" s="731"/>
      <c r="J28" s="731"/>
      <c r="K28" s="731"/>
      <c r="L28" s="731"/>
      <c r="M28" s="732"/>
      <c r="N28" s="718" t="s">
        <v>467</v>
      </c>
      <c r="O28" s="719"/>
      <c r="P28" s="755" t="s">
        <v>468</v>
      </c>
      <c r="Q28" s="755" t="s">
        <v>469</v>
      </c>
      <c r="R28" s="646" t="s">
        <v>470</v>
      </c>
      <c r="S28" s="647"/>
    </row>
    <row r="29" spans="1:19" x14ac:dyDescent="0.35">
      <c r="A29" s="733"/>
      <c r="B29" s="734"/>
      <c r="C29" s="746"/>
      <c r="D29" s="734"/>
      <c r="E29" s="734"/>
      <c r="F29" s="734"/>
      <c r="G29" s="734"/>
      <c r="H29" s="733"/>
      <c r="I29" s="734"/>
      <c r="J29" s="734"/>
      <c r="K29" s="734"/>
      <c r="L29" s="734"/>
      <c r="M29" s="735"/>
      <c r="N29" s="720"/>
      <c r="O29" s="721"/>
      <c r="P29" s="756"/>
      <c r="Q29" s="756"/>
      <c r="R29" s="648"/>
      <c r="S29" s="649"/>
    </row>
    <row r="30" spans="1:19" ht="15" thickBot="1" x14ac:dyDescent="0.4">
      <c r="A30" s="747"/>
      <c r="B30" s="748"/>
      <c r="C30" s="746"/>
      <c r="D30" s="734"/>
      <c r="E30" s="734"/>
      <c r="F30" s="734"/>
      <c r="G30" s="734"/>
      <c r="H30" s="733"/>
      <c r="I30" s="734"/>
      <c r="J30" s="734"/>
      <c r="K30" s="734"/>
      <c r="L30" s="734"/>
      <c r="M30" s="735"/>
      <c r="N30" s="722"/>
      <c r="O30" s="723"/>
      <c r="P30" s="757"/>
      <c r="Q30" s="757"/>
      <c r="R30" s="650"/>
      <c r="S30" s="651"/>
    </row>
    <row r="31" spans="1:19" ht="15" customHeight="1" x14ac:dyDescent="0.35">
      <c r="A31" s="652"/>
      <c r="B31" s="652"/>
      <c r="C31" s="653" t="e">
        <f>VLOOKUP(A31,Hoja4!A$467:B$482,2,FALSE)</f>
        <v>#N/A</v>
      </c>
      <c r="D31" s="653"/>
      <c r="E31" s="653"/>
      <c r="F31" s="653"/>
      <c r="G31" s="653"/>
      <c r="H31" s="736"/>
      <c r="I31" s="737"/>
      <c r="J31" s="737"/>
      <c r="K31" s="737"/>
      <c r="L31" s="737"/>
      <c r="M31" s="738"/>
      <c r="N31" s="724"/>
      <c r="O31" s="725"/>
      <c r="P31" s="637"/>
      <c r="Q31" s="656"/>
      <c r="R31" s="749"/>
      <c r="S31" s="750"/>
    </row>
    <row r="32" spans="1:19" ht="15" customHeight="1" x14ac:dyDescent="0.35">
      <c r="A32" s="652"/>
      <c r="B32" s="652"/>
      <c r="C32" s="653"/>
      <c r="D32" s="653"/>
      <c r="E32" s="653"/>
      <c r="F32" s="653"/>
      <c r="G32" s="653"/>
      <c r="H32" s="739"/>
      <c r="I32" s="740"/>
      <c r="J32" s="740"/>
      <c r="K32" s="740"/>
      <c r="L32" s="740"/>
      <c r="M32" s="741"/>
      <c r="N32" s="726"/>
      <c r="O32" s="727"/>
      <c r="P32" s="638"/>
      <c r="Q32" s="657"/>
      <c r="R32" s="751"/>
      <c r="S32" s="752"/>
    </row>
    <row r="33" spans="1:19" ht="15" customHeight="1" x14ac:dyDescent="0.35">
      <c r="A33" s="652"/>
      <c r="B33" s="652"/>
      <c r="C33" s="653"/>
      <c r="D33" s="653"/>
      <c r="E33" s="653"/>
      <c r="F33" s="653"/>
      <c r="G33" s="653"/>
      <c r="H33" s="739"/>
      <c r="I33" s="740"/>
      <c r="J33" s="740"/>
      <c r="K33" s="740"/>
      <c r="L33" s="740"/>
      <c r="M33" s="741"/>
      <c r="N33" s="726"/>
      <c r="O33" s="727"/>
      <c r="P33" s="638"/>
      <c r="Q33" s="657"/>
      <c r="R33" s="751"/>
      <c r="S33" s="752"/>
    </row>
    <row r="34" spans="1:19" ht="15" customHeight="1" x14ac:dyDescent="0.35">
      <c r="A34" s="652"/>
      <c r="B34" s="652"/>
      <c r="C34" s="653"/>
      <c r="D34" s="653"/>
      <c r="E34" s="653"/>
      <c r="F34" s="653"/>
      <c r="G34" s="653"/>
      <c r="H34" s="739"/>
      <c r="I34" s="740"/>
      <c r="J34" s="740"/>
      <c r="K34" s="740"/>
      <c r="L34" s="740"/>
      <c r="M34" s="741"/>
      <c r="N34" s="726"/>
      <c r="O34" s="727"/>
      <c r="P34" s="638"/>
      <c r="Q34" s="657"/>
      <c r="R34" s="751"/>
      <c r="S34" s="752"/>
    </row>
    <row r="35" spans="1:19" ht="15" customHeight="1" x14ac:dyDescent="0.35">
      <c r="A35" s="652"/>
      <c r="B35" s="652"/>
      <c r="C35" s="653"/>
      <c r="D35" s="653"/>
      <c r="E35" s="653"/>
      <c r="F35" s="653"/>
      <c r="G35" s="653"/>
      <c r="H35" s="742"/>
      <c r="I35" s="743"/>
      <c r="J35" s="743"/>
      <c r="K35" s="743"/>
      <c r="L35" s="743"/>
      <c r="M35" s="744"/>
      <c r="N35" s="728"/>
      <c r="O35" s="729"/>
      <c r="P35" s="639"/>
      <c r="Q35" s="658"/>
      <c r="R35" s="753"/>
      <c r="S35" s="754"/>
    </row>
    <row r="36" spans="1:19" ht="15" customHeight="1" x14ac:dyDescent="0.35">
      <c r="A36" s="652"/>
      <c r="B36" s="652"/>
      <c r="C36" s="653" t="e">
        <f>VLOOKUP(A36,Hoja4!A$467:B$482,2,FALSE)</f>
        <v>#N/A</v>
      </c>
      <c r="D36" s="653"/>
      <c r="E36" s="653"/>
      <c r="F36" s="653"/>
      <c r="G36" s="653"/>
      <c r="H36" s="654"/>
      <c r="I36" s="654"/>
      <c r="J36" s="654"/>
      <c r="K36" s="654"/>
      <c r="L36" s="654"/>
      <c r="M36" s="654"/>
      <c r="N36" s="655"/>
      <c r="O36" s="655"/>
      <c r="P36" s="640"/>
      <c r="Q36" s="656"/>
      <c r="R36" s="644"/>
      <c r="S36" s="645"/>
    </row>
    <row r="37" spans="1:19" ht="15" customHeight="1" x14ac:dyDescent="0.35">
      <c r="A37" s="652"/>
      <c r="B37" s="652"/>
      <c r="C37" s="653"/>
      <c r="D37" s="653"/>
      <c r="E37" s="653"/>
      <c r="F37" s="653"/>
      <c r="G37" s="653"/>
      <c r="H37" s="654"/>
      <c r="I37" s="654"/>
      <c r="J37" s="654"/>
      <c r="K37" s="654"/>
      <c r="L37" s="654"/>
      <c r="M37" s="654"/>
      <c r="N37" s="655"/>
      <c r="O37" s="655"/>
      <c r="P37" s="638"/>
      <c r="Q37" s="657"/>
      <c r="R37" s="644"/>
      <c r="S37" s="645"/>
    </row>
    <row r="38" spans="1:19" ht="15" customHeight="1" x14ac:dyDescent="0.35">
      <c r="A38" s="652"/>
      <c r="B38" s="652"/>
      <c r="C38" s="653"/>
      <c r="D38" s="653"/>
      <c r="E38" s="653"/>
      <c r="F38" s="653"/>
      <c r="G38" s="653"/>
      <c r="H38" s="654"/>
      <c r="I38" s="654"/>
      <c r="J38" s="654"/>
      <c r="K38" s="654"/>
      <c r="L38" s="654"/>
      <c r="M38" s="654"/>
      <c r="N38" s="655"/>
      <c r="O38" s="655"/>
      <c r="P38" s="638"/>
      <c r="Q38" s="657"/>
      <c r="R38" s="644"/>
      <c r="S38" s="645"/>
    </row>
    <row r="39" spans="1:19" ht="15" customHeight="1" x14ac:dyDescent="0.35">
      <c r="A39" s="652"/>
      <c r="B39" s="652"/>
      <c r="C39" s="653"/>
      <c r="D39" s="653"/>
      <c r="E39" s="653"/>
      <c r="F39" s="653"/>
      <c r="G39" s="653"/>
      <c r="H39" s="654"/>
      <c r="I39" s="654"/>
      <c r="J39" s="654"/>
      <c r="K39" s="654"/>
      <c r="L39" s="654"/>
      <c r="M39" s="654"/>
      <c r="N39" s="655"/>
      <c r="O39" s="655"/>
      <c r="P39" s="638"/>
      <c r="Q39" s="657"/>
      <c r="R39" s="644"/>
      <c r="S39" s="645"/>
    </row>
    <row r="40" spans="1:19" ht="15" customHeight="1" x14ac:dyDescent="0.35">
      <c r="A40" s="652"/>
      <c r="B40" s="652"/>
      <c r="C40" s="653"/>
      <c r="D40" s="653"/>
      <c r="E40" s="653"/>
      <c r="F40" s="653"/>
      <c r="G40" s="653"/>
      <c r="H40" s="654"/>
      <c r="I40" s="654"/>
      <c r="J40" s="654"/>
      <c r="K40" s="654"/>
      <c r="L40" s="654"/>
      <c r="M40" s="654"/>
      <c r="N40" s="655"/>
      <c r="O40" s="655"/>
      <c r="P40" s="639"/>
      <c r="Q40" s="658"/>
      <c r="R40" s="644"/>
      <c r="S40" s="645"/>
    </row>
    <row r="41" spans="1:19" ht="15" customHeight="1" x14ac:dyDescent="0.35">
      <c r="A41" s="652"/>
      <c r="B41" s="652"/>
      <c r="C41" s="653" t="e">
        <f>VLOOKUP(A41,Hoja4!A$467:B$482,2,FALSE)</f>
        <v>#N/A</v>
      </c>
      <c r="D41" s="653"/>
      <c r="E41" s="653"/>
      <c r="F41" s="653"/>
      <c r="G41" s="653"/>
      <c r="H41" s="654"/>
      <c r="I41" s="654"/>
      <c r="J41" s="654"/>
      <c r="K41" s="654"/>
      <c r="L41" s="654"/>
      <c r="M41" s="654"/>
      <c r="N41" s="655"/>
      <c r="O41" s="655"/>
      <c r="P41" s="640"/>
      <c r="Q41" s="656"/>
      <c r="R41" s="644"/>
      <c r="S41" s="645"/>
    </row>
    <row r="42" spans="1:19" ht="15" customHeight="1" x14ac:dyDescent="0.35">
      <c r="A42" s="652"/>
      <c r="B42" s="652"/>
      <c r="C42" s="653"/>
      <c r="D42" s="653"/>
      <c r="E42" s="653"/>
      <c r="F42" s="653"/>
      <c r="G42" s="653"/>
      <c r="H42" s="654"/>
      <c r="I42" s="654"/>
      <c r="J42" s="654"/>
      <c r="K42" s="654"/>
      <c r="L42" s="654"/>
      <c r="M42" s="654"/>
      <c r="N42" s="655"/>
      <c r="O42" s="655"/>
      <c r="P42" s="638"/>
      <c r="Q42" s="657"/>
      <c r="R42" s="644"/>
      <c r="S42" s="645"/>
    </row>
    <row r="43" spans="1:19" ht="15" customHeight="1" x14ac:dyDescent="0.35">
      <c r="A43" s="652"/>
      <c r="B43" s="652"/>
      <c r="C43" s="653"/>
      <c r="D43" s="653"/>
      <c r="E43" s="653"/>
      <c r="F43" s="653"/>
      <c r="G43" s="653"/>
      <c r="H43" s="654"/>
      <c r="I43" s="654"/>
      <c r="J43" s="654"/>
      <c r="K43" s="654"/>
      <c r="L43" s="654"/>
      <c r="M43" s="654"/>
      <c r="N43" s="655"/>
      <c r="O43" s="655"/>
      <c r="P43" s="638"/>
      <c r="Q43" s="657"/>
      <c r="R43" s="644"/>
      <c r="S43" s="645"/>
    </row>
    <row r="44" spans="1:19" ht="15" customHeight="1" x14ac:dyDescent="0.35">
      <c r="A44" s="652"/>
      <c r="B44" s="652"/>
      <c r="C44" s="653"/>
      <c r="D44" s="653"/>
      <c r="E44" s="653"/>
      <c r="F44" s="653"/>
      <c r="G44" s="653"/>
      <c r="H44" s="654"/>
      <c r="I44" s="654"/>
      <c r="J44" s="654"/>
      <c r="K44" s="654"/>
      <c r="L44" s="654"/>
      <c r="M44" s="654"/>
      <c r="N44" s="655"/>
      <c r="O44" s="655"/>
      <c r="P44" s="638"/>
      <c r="Q44" s="657"/>
      <c r="R44" s="644"/>
      <c r="S44" s="645"/>
    </row>
    <row r="45" spans="1:19" ht="15" customHeight="1" x14ac:dyDescent="0.35">
      <c r="A45" s="652"/>
      <c r="B45" s="652"/>
      <c r="C45" s="653"/>
      <c r="D45" s="653"/>
      <c r="E45" s="653"/>
      <c r="F45" s="653"/>
      <c r="G45" s="653"/>
      <c r="H45" s="654"/>
      <c r="I45" s="654"/>
      <c r="J45" s="654"/>
      <c r="K45" s="654"/>
      <c r="L45" s="654"/>
      <c r="M45" s="654"/>
      <c r="N45" s="655"/>
      <c r="O45" s="655"/>
      <c r="P45" s="639"/>
      <c r="Q45" s="658"/>
      <c r="R45" s="644"/>
      <c r="S45" s="645"/>
    </row>
    <row r="46" spans="1:19" ht="15" customHeight="1" x14ac:dyDescent="0.35">
      <c r="A46" s="652"/>
      <c r="B46" s="652"/>
      <c r="C46" s="653" t="e">
        <f>VLOOKUP(A46,Hoja4!A$467:B$482,2,FALSE)</f>
        <v>#N/A</v>
      </c>
      <c r="D46" s="653"/>
      <c r="E46" s="653"/>
      <c r="F46" s="653"/>
      <c r="G46" s="653"/>
      <c r="H46" s="654"/>
      <c r="I46" s="654"/>
      <c r="J46" s="654"/>
      <c r="K46" s="654"/>
      <c r="L46" s="654"/>
      <c r="M46" s="654"/>
      <c r="N46" s="655"/>
      <c r="O46" s="655"/>
      <c r="P46" s="640"/>
      <c r="Q46" s="656"/>
      <c r="R46" s="644"/>
      <c r="S46" s="645"/>
    </row>
    <row r="47" spans="1:19" ht="15" customHeight="1" x14ac:dyDescent="0.35">
      <c r="A47" s="652"/>
      <c r="B47" s="652"/>
      <c r="C47" s="653"/>
      <c r="D47" s="653"/>
      <c r="E47" s="653"/>
      <c r="F47" s="653"/>
      <c r="G47" s="653"/>
      <c r="H47" s="654"/>
      <c r="I47" s="654"/>
      <c r="J47" s="654"/>
      <c r="K47" s="654"/>
      <c r="L47" s="654"/>
      <c r="M47" s="654"/>
      <c r="N47" s="655"/>
      <c r="O47" s="655"/>
      <c r="P47" s="638"/>
      <c r="Q47" s="657"/>
      <c r="R47" s="644"/>
      <c r="S47" s="645"/>
    </row>
    <row r="48" spans="1:19" ht="15" customHeight="1" x14ac:dyDescent="0.35">
      <c r="A48" s="652"/>
      <c r="B48" s="652"/>
      <c r="C48" s="653"/>
      <c r="D48" s="653"/>
      <c r="E48" s="653"/>
      <c r="F48" s="653"/>
      <c r="G48" s="653"/>
      <c r="H48" s="654"/>
      <c r="I48" s="654"/>
      <c r="J48" s="654"/>
      <c r="K48" s="654"/>
      <c r="L48" s="654"/>
      <c r="M48" s="654"/>
      <c r="N48" s="655"/>
      <c r="O48" s="655"/>
      <c r="P48" s="638"/>
      <c r="Q48" s="657"/>
      <c r="R48" s="644"/>
      <c r="S48" s="645"/>
    </row>
    <row r="49" spans="1:19" ht="15" customHeight="1" x14ac:dyDescent="0.35">
      <c r="A49" s="652"/>
      <c r="B49" s="652"/>
      <c r="C49" s="653"/>
      <c r="D49" s="653"/>
      <c r="E49" s="653"/>
      <c r="F49" s="653"/>
      <c r="G49" s="653"/>
      <c r="H49" s="654"/>
      <c r="I49" s="654"/>
      <c r="J49" s="654"/>
      <c r="K49" s="654"/>
      <c r="L49" s="654"/>
      <c r="M49" s="654"/>
      <c r="N49" s="655"/>
      <c r="O49" s="655"/>
      <c r="P49" s="638"/>
      <c r="Q49" s="657"/>
      <c r="R49" s="644"/>
      <c r="S49" s="645"/>
    </row>
    <row r="50" spans="1:19" ht="15" customHeight="1" x14ac:dyDescent="0.35">
      <c r="A50" s="652"/>
      <c r="B50" s="652"/>
      <c r="C50" s="653"/>
      <c r="D50" s="653"/>
      <c r="E50" s="653"/>
      <c r="F50" s="653"/>
      <c r="G50" s="653"/>
      <c r="H50" s="654"/>
      <c r="I50" s="654"/>
      <c r="J50" s="654"/>
      <c r="K50" s="654"/>
      <c r="L50" s="654"/>
      <c r="M50" s="654"/>
      <c r="N50" s="655"/>
      <c r="O50" s="655"/>
      <c r="P50" s="639"/>
      <c r="Q50" s="658"/>
      <c r="R50" s="644"/>
      <c r="S50" s="645"/>
    </row>
    <row r="51" spans="1:19" ht="15" customHeight="1" x14ac:dyDescent="0.35">
      <c r="A51" s="652"/>
      <c r="B51" s="652"/>
      <c r="C51" s="653" t="e">
        <f>VLOOKUP(A51,Hoja4!A$467:B$482,2,FALSE)</f>
        <v>#N/A</v>
      </c>
      <c r="D51" s="653"/>
      <c r="E51" s="653"/>
      <c r="F51" s="653"/>
      <c r="G51" s="653"/>
      <c r="H51" s="654"/>
      <c r="I51" s="654"/>
      <c r="J51" s="654"/>
      <c r="K51" s="654"/>
      <c r="L51" s="654"/>
      <c r="M51" s="654"/>
      <c r="N51" s="655"/>
      <c r="O51" s="655"/>
      <c r="P51" s="640"/>
      <c r="Q51" s="656"/>
      <c r="R51" s="644"/>
      <c r="S51" s="645"/>
    </row>
    <row r="52" spans="1:19" ht="15" customHeight="1" x14ac:dyDescent="0.35">
      <c r="A52" s="652"/>
      <c r="B52" s="652"/>
      <c r="C52" s="653"/>
      <c r="D52" s="653"/>
      <c r="E52" s="653"/>
      <c r="F52" s="653"/>
      <c r="G52" s="653"/>
      <c r="H52" s="654"/>
      <c r="I52" s="654"/>
      <c r="J52" s="654"/>
      <c r="K52" s="654"/>
      <c r="L52" s="654"/>
      <c r="M52" s="654"/>
      <c r="N52" s="655"/>
      <c r="O52" s="655"/>
      <c r="P52" s="638"/>
      <c r="Q52" s="657"/>
      <c r="R52" s="644"/>
      <c r="S52" s="645"/>
    </row>
    <row r="53" spans="1:19" ht="15" customHeight="1" x14ac:dyDescent="0.35">
      <c r="A53" s="652"/>
      <c r="B53" s="652"/>
      <c r="C53" s="653"/>
      <c r="D53" s="653"/>
      <c r="E53" s="653"/>
      <c r="F53" s="653"/>
      <c r="G53" s="653"/>
      <c r="H53" s="654"/>
      <c r="I53" s="654"/>
      <c r="J53" s="654"/>
      <c r="K53" s="654"/>
      <c r="L53" s="654"/>
      <c r="M53" s="654"/>
      <c r="N53" s="655"/>
      <c r="O53" s="655"/>
      <c r="P53" s="638"/>
      <c r="Q53" s="657"/>
      <c r="R53" s="644"/>
      <c r="S53" s="645"/>
    </row>
    <row r="54" spans="1:19" ht="15" customHeight="1" x14ac:dyDescent="0.35">
      <c r="A54" s="652"/>
      <c r="B54" s="652"/>
      <c r="C54" s="653"/>
      <c r="D54" s="653"/>
      <c r="E54" s="653"/>
      <c r="F54" s="653"/>
      <c r="G54" s="653"/>
      <c r="H54" s="654"/>
      <c r="I54" s="654"/>
      <c r="J54" s="654"/>
      <c r="K54" s="654"/>
      <c r="L54" s="654"/>
      <c r="M54" s="654"/>
      <c r="N54" s="655"/>
      <c r="O54" s="655"/>
      <c r="P54" s="638"/>
      <c r="Q54" s="657"/>
      <c r="R54" s="644"/>
      <c r="S54" s="645"/>
    </row>
    <row r="55" spans="1:19" ht="15" customHeight="1" x14ac:dyDescent="0.35">
      <c r="A55" s="652"/>
      <c r="B55" s="652"/>
      <c r="C55" s="653"/>
      <c r="D55" s="653"/>
      <c r="E55" s="653"/>
      <c r="F55" s="653"/>
      <c r="G55" s="653"/>
      <c r="H55" s="654"/>
      <c r="I55" s="654"/>
      <c r="J55" s="654"/>
      <c r="K55" s="654"/>
      <c r="L55" s="654"/>
      <c r="M55" s="654"/>
      <c r="N55" s="655"/>
      <c r="O55" s="655"/>
      <c r="P55" s="639"/>
      <c r="Q55" s="658"/>
      <c r="R55" s="644"/>
      <c r="S55" s="645"/>
    </row>
    <row r="56" spans="1:19" ht="15" customHeight="1" x14ac:dyDescent="0.35">
      <c r="A56" s="652"/>
      <c r="B56" s="652"/>
      <c r="C56" s="653" t="e">
        <f>VLOOKUP(A56,Hoja4!A$467:B$482,2,FALSE)</f>
        <v>#N/A</v>
      </c>
      <c r="D56" s="653"/>
      <c r="E56" s="653"/>
      <c r="F56" s="653"/>
      <c r="G56" s="653"/>
      <c r="H56" s="654"/>
      <c r="I56" s="654"/>
      <c r="J56" s="654"/>
      <c r="K56" s="654"/>
      <c r="L56" s="654"/>
      <c r="M56" s="654"/>
      <c r="N56" s="655"/>
      <c r="O56" s="655"/>
      <c r="P56" s="640"/>
      <c r="Q56" s="656"/>
      <c r="R56" s="644"/>
      <c r="S56" s="645"/>
    </row>
    <row r="57" spans="1:19" ht="15" customHeight="1" x14ac:dyDescent="0.35">
      <c r="A57" s="652"/>
      <c r="B57" s="652"/>
      <c r="C57" s="653"/>
      <c r="D57" s="653"/>
      <c r="E57" s="653"/>
      <c r="F57" s="653"/>
      <c r="G57" s="653"/>
      <c r="H57" s="654"/>
      <c r="I57" s="654"/>
      <c r="J57" s="654"/>
      <c r="K57" s="654"/>
      <c r="L57" s="654"/>
      <c r="M57" s="654"/>
      <c r="N57" s="655"/>
      <c r="O57" s="655"/>
      <c r="P57" s="638"/>
      <c r="Q57" s="657"/>
      <c r="R57" s="644"/>
      <c r="S57" s="645"/>
    </row>
    <row r="58" spans="1:19" ht="15" customHeight="1" x14ac:dyDescent="0.35">
      <c r="A58" s="652"/>
      <c r="B58" s="652"/>
      <c r="C58" s="653"/>
      <c r="D58" s="653"/>
      <c r="E58" s="653"/>
      <c r="F58" s="653"/>
      <c r="G58" s="653"/>
      <c r="H58" s="654"/>
      <c r="I58" s="654"/>
      <c r="J58" s="654"/>
      <c r="K58" s="654"/>
      <c r="L58" s="654"/>
      <c r="M58" s="654"/>
      <c r="N58" s="655"/>
      <c r="O58" s="655"/>
      <c r="P58" s="638"/>
      <c r="Q58" s="657"/>
      <c r="R58" s="644"/>
      <c r="S58" s="645"/>
    </row>
    <row r="59" spans="1:19" ht="15" customHeight="1" x14ac:dyDescent="0.35">
      <c r="A59" s="652"/>
      <c r="B59" s="652"/>
      <c r="C59" s="653"/>
      <c r="D59" s="653"/>
      <c r="E59" s="653"/>
      <c r="F59" s="653"/>
      <c r="G59" s="653"/>
      <c r="H59" s="654"/>
      <c r="I59" s="654"/>
      <c r="J59" s="654"/>
      <c r="K59" s="654"/>
      <c r="L59" s="654"/>
      <c r="M59" s="654"/>
      <c r="N59" s="655"/>
      <c r="O59" s="655"/>
      <c r="P59" s="638"/>
      <c r="Q59" s="657"/>
      <c r="R59" s="644"/>
      <c r="S59" s="645"/>
    </row>
    <row r="60" spans="1:19" ht="15" customHeight="1" x14ac:dyDescent="0.35">
      <c r="A60" s="652"/>
      <c r="B60" s="652"/>
      <c r="C60" s="653"/>
      <c r="D60" s="653"/>
      <c r="E60" s="653"/>
      <c r="F60" s="653"/>
      <c r="G60" s="653"/>
      <c r="H60" s="654"/>
      <c r="I60" s="654"/>
      <c r="J60" s="654"/>
      <c r="K60" s="654"/>
      <c r="L60" s="654"/>
      <c r="M60" s="654"/>
      <c r="N60" s="655"/>
      <c r="O60" s="655"/>
      <c r="P60" s="639"/>
      <c r="Q60" s="658"/>
      <c r="R60" s="644"/>
      <c r="S60" s="645"/>
    </row>
    <row r="61" spans="1:19" ht="15" customHeight="1" x14ac:dyDescent="0.35">
      <c r="A61" s="652"/>
      <c r="B61" s="652"/>
      <c r="C61" s="653" t="e">
        <f>VLOOKUP(A61,Hoja4!A$467:B$482,2,FALSE)</f>
        <v>#N/A</v>
      </c>
      <c r="D61" s="653"/>
      <c r="E61" s="653"/>
      <c r="F61" s="653"/>
      <c r="G61" s="653"/>
      <c r="H61" s="654"/>
      <c r="I61" s="654"/>
      <c r="J61" s="654"/>
      <c r="K61" s="654"/>
      <c r="L61" s="654"/>
      <c r="M61" s="654"/>
      <c r="N61" s="655"/>
      <c r="O61" s="655"/>
      <c r="P61" s="640"/>
      <c r="Q61" s="656"/>
      <c r="R61" s="644"/>
      <c r="S61" s="645"/>
    </row>
    <row r="62" spans="1:19" ht="15" customHeight="1" x14ac:dyDescent="0.35">
      <c r="A62" s="652"/>
      <c r="B62" s="652"/>
      <c r="C62" s="653"/>
      <c r="D62" s="653"/>
      <c r="E62" s="653"/>
      <c r="F62" s="653"/>
      <c r="G62" s="653"/>
      <c r="H62" s="654"/>
      <c r="I62" s="654"/>
      <c r="J62" s="654"/>
      <c r="K62" s="654"/>
      <c r="L62" s="654"/>
      <c r="M62" s="654"/>
      <c r="N62" s="655"/>
      <c r="O62" s="655"/>
      <c r="P62" s="638"/>
      <c r="Q62" s="657"/>
      <c r="R62" s="644"/>
      <c r="S62" s="645"/>
    </row>
    <row r="63" spans="1:19" ht="15" customHeight="1" x14ac:dyDescent="0.35">
      <c r="A63" s="652"/>
      <c r="B63" s="652"/>
      <c r="C63" s="653"/>
      <c r="D63" s="653"/>
      <c r="E63" s="653"/>
      <c r="F63" s="653"/>
      <c r="G63" s="653"/>
      <c r="H63" s="654"/>
      <c r="I63" s="654"/>
      <c r="J63" s="654"/>
      <c r="K63" s="654"/>
      <c r="L63" s="654"/>
      <c r="M63" s="654"/>
      <c r="N63" s="655"/>
      <c r="O63" s="655"/>
      <c r="P63" s="638"/>
      <c r="Q63" s="657"/>
      <c r="R63" s="644"/>
      <c r="S63" s="645"/>
    </row>
    <row r="64" spans="1:19" ht="15" customHeight="1" x14ac:dyDescent="0.35">
      <c r="A64" s="652"/>
      <c r="B64" s="652"/>
      <c r="C64" s="653"/>
      <c r="D64" s="653"/>
      <c r="E64" s="653"/>
      <c r="F64" s="653"/>
      <c r="G64" s="653"/>
      <c r="H64" s="654"/>
      <c r="I64" s="654"/>
      <c r="J64" s="654"/>
      <c r="K64" s="654"/>
      <c r="L64" s="654"/>
      <c r="M64" s="654"/>
      <c r="N64" s="655"/>
      <c r="O64" s="655"/>
      <c r="P64" s="638"/>
      <c r="Q64" s="657"/>
      <c r="R64" s="644"/>
      <c r="S64" s="645"/>
    </row>
    <row r="65" spans="1:19" ht="15" customHeight="1" x14ac:dyDescent="0.35">
      <c r="A65" s="652"/>
      <c r="B65" s="652"/>
      <c r="C65" s="653"/>
      <c r="D65" s="653"/>
      <c r="E65" s="653"/>
      <c r="F65" s="653"/>
      <c r="G65" s="653"/>
      <c r="H65" s="654"/>
      <c r="I65" s="654"/>
      <c r="J65" s="654"/>
      <c r="K65" s="654"/>
      <c r="L65" s="654"/>
      <c r="M65" s="654"/>
      <c r="N65" s="655"/>
      <c r="O65" s="655"/>
      <c r="P65" s="639"/>
      <c r="Q65" s="658"/>
      <c r="R65" s="644"/>
      <c r="S65" s="645"/>
    </row>
    <row r="66" spans="1:19" ht="15" customHeight="1" x14ac:dyDescent="0.35">
      <c r="A66" s="652"/>
      <c r="B66" s="652"/>
      <c r="C66" s="653" t="e">
        <f>VLOOKUP(A66,Hoja4!A$467:B$482,2,FALSE)</f>
        <v>#N/A</v>
      </c>
      <c r="D66" s="653"/>
      <c r="E66" s="653"/>
      <c r="F66" s="653"/>
      <c r="G66" s="653"/>
      <c r="H66" s="654"/>
      <c r="I66" s="654"/>
      <c r="J66" s="654"/>
      <c r="K66" s="654"/>
      <c r="L66" s="654"/>
      <c r="M66" s="654"/>
      <c r="N66" s="655"/>
      <c r="O66" s="655"/>
      <c r="P66" s="640"/>
      <c r="Q66" s="656"/>
      <c r="R66" s="644"/>
      <c r="S66" s="645"/>
    </row>
    <row r="67" spans="1:19" ht="15" customHeight="1" x14ac:dyDescent="0.35">
      <c r="A67" s="652"/>
      <c r="B67" s="652"/>
      <c r="C67" s="653"/>
      <c r="D67" s="653"/>
      <c r="E67" s="653"/>
      <c r="F67" s="653"/>
      <c r="G67" s="653"/>
      <c r="H67" s="654"/>
      <c r="I67" s="654"/>
      <c r="J67" s="654"/>
      <c r="K67" s="654"/>
      <c r="L67" s="654"/>
      <c r="M67" s="654"/>
      <c r="N67" s="655"/>
      <c r="O67" s="655"/>
      <c r="P67" s="638"/>
      <c r="Q67" s="657"/>
      <c r="R67" s="644"/>
      <c r="S67" s="645"/>
    </row>
    <row r="68" spans="1:19" ht="15" customHeight="1" x14ac:dyDescent="0.35">
      <c r="A68" s="652"/>
      <c r="B68" s="652"/>
      <c r="C68" s="653"/>
      <c r="D68" s="653"/>
      <c r="E68" s="653"/>
      <c r="F68" s="653"/>
      <c r="G68" s="653"/>
      <c r="H68" s="654"/>
      <c r="I68" s="654"/>
      <c r="J68" s="654"/>
      <c r="K68" s="654"/>
      <c r="L68" s="654"/>
      <c r="M68" s="654"/>
      <c r="N68" s="655"/>
      <c r="O68" s="655"/>
      <c r="P68" s="638"/>
      <c r="Q68" s="657"/>
      <c r="R68" s="644"/>
      <c r="S68" s="645"/>
    </row>
    <row r="69" spans="1:19" ht="15" customHeight="1" x14ac:dyDescent="0.35">
      <c r="A69" s="652"/>
      <c r="B69" s="652"/>
      <c r="C69" s="653"/>
      <c r="D69" s="653"/>
      <c r="E69" s="653"/>
      <c r="F69" s="653"/>
      <c r="G69" s="653"/>
      <c r="H69" s="654"/>
      <c r="I69" s="654"/>
      <c r="J69" s="654"/>
      <c r="K69" s="654"/>
      <c r="L69" s="654"/>
      <c r="M69" s="654"/>
      <c r="N69" s="655"/>
      <c r="O69" s="655"/>
      <c r="P69" s="638"/>
      <c r="Q69" s="657"/>
      <c r="R69" s="644"/>
      <c r="S69" s="645"/>
    </row>
    <row r="70" spans="1:19" ht="15" customHeight="1" x14ac:dyDescent="0.35">
      <c r="A70" s="652"/>
      <c r="B70" s="652"/>
      <c r="C70" s="653"/>
      <c r="D70" s="653"/>
      <c r="E70" s="653"/>
      <c r="F70" s="653"/>
      <c r="G70" s="653"/>
      <c r="H70" s="654"/>
      <c r="I70" s="654"/>
      <c r="J70" s="654"/>
      <c r="K70" s="654"/>
      <c r="L70" s="654"/>
      <c r="M70" s="654"/>
      <c r="N70" s="655"/>
      <c r="O70" s="655"/>
      <c r="P70" s="639"/>
      <c r="Q70" s="657"/>
      <c r="R70" s="759"/>
      <c r="S70" s="760"/>
    </row>
    <row r="71" spans="1:19" ht="15" customHeight="1" x14ac:dyDescent="0.35">
      <c r="A71" s="652"/>
      <c r="B71" s="652"/>
      <c r="C71" s="653" t="e">
        <f>VLOOKUP(A71,Hoja4!A$467:B$482,2,FALSE)</f>
        <v>#N/A</v>
      </c>
      <c r="D71" s="653"/>
      <c r="E71" s="653"/>
      <c r="F71" s="653"/>
      <c r="G71" s="653"/>
      <c r="H71" s="654"/>
      <c r="I71" s="654"/>
      <c r="J71" s="654"/>
      <c r="K71" s="654"/>
      <c r="L71" s="654"/>
      <c r="M71" s="654"/>
      <c r="N71" s="655"/>
      <c r="O71" s="655"/>
      <c r="P71" s="640"/>
      <c r="Q71" s="656"/>
      <c r="R71" s="644"/>
      <c r="S71" s="645"/>
    </row>
    <row r="72" spans="1:19" ht="15" customHeight="1" x14ac:dyDescent="0.35">
      <c r="A72" s="652"/>
      <c r="B72" s="652"/>
      <c r="C72" s="653"/>
      <c r="D72" s="653"/>
      <c r="E72" s="653"/>
      <c r="F72" s="653"/>
      <c r="G72" s="653"/>
      <c r="H72" s="654"/>
      <c r="I72" s="654"/>
      <c r="J72" s="654"/>
      <c r="K72" s="654"/>
      <c r="L72" s="654"/>
      <c r="M72" s="654"/>
      <c r="N72" s="655"/>
      <c r="O72" s="655"/>
      <c r="P72" s="638"/>
      <c r="Q72" s="657"/>
      <c r="R72" s="644"/>
      <c r="S72" s="645"/>
    </row>
    <row r="73" spans="1:19" ht="15" customHeight="1" x14ac:dyDescent="0.35">
      <c r="A73" s="652"/>
      <c r="B73" s="652"/>
      <c r="C73" s="653"/>
      <c r="D73" s="653"/>
      <c r="E73" s="653"/>
      <c r="F73" s="653"/>
      <c r="G73" s="653"/>
      <c r="H73" s="654"/>
      <c r="I73" s="654"/>
      <c r="J73" s="654"/>
      <c r="K73" s="654"/>
      <c r="L73" s="654"/>
      <c r="M73" s="654"/>
      <c r="N73" s="655"/>
      <c r="O73" s="655"/>
      <c r="P73" s="638"/>
      <c r="Q73" s="657"/>
      <c r="R73" s="644"/>
      <c r="S73" s="645"/>
    </row>
    <row r="74" spans="1:19" ht="15" customHeight="1" x14ac:dyDescent="0.35">
      <c r="A74" s="652"/>
      <c r="B74" s="652"/>
      <c r="C74" s="653"/>
      <c r="D74" s="653"/>
      <c r="E74" s="653"/>
      <c r="F74" s="653"/>
      <c r="G74" s="653"/>
      <c r="H74" s="654"/>
      <c r="I74" s="654"/>
      <c r="J74" s="654"/>
      <c r="K74" s="654"/>
      <c r="L74" s="654"/>
      <c r="M74" s="654"/>
      <c r="N74" s="655"/>
      <c r="O74" s="655"/>
      <c r="P74" s="638"/>
      <c r="Q74" s="657"/>
      <c r="R74" s="644"/>
      <c r="S74" s="645"/>
    </row>
    <row r="75" spans="1:19" ht="15" customHeight="1" x14ac:dyDescent="0.35">
      <c r="A75" s="652"/>
      <c r="B75" s="652"/>
      <c r="C75" s="653"/>
      <c r="D75" s="653"/>
      <c r="E75" s="653"/>
      <c r="F75" s="653"/>
      <c r="G75" s="653"/>
      <c r="H75" s="654"/>
      <c r="I75" s="654"/>
      <c r="J75" s="654"/>
      <c r="K75" s="654"/>
      <c r="L75" s="654"/>
      <c r="M75" s="654"/>
      <c r="N75" s="655"/>
      <c r="O75" s="655"/>
      <c r="P75" s="639"/>
      <c r="Q75" s="657"/>
      <c r="R75" s="759"/>
      <c r="S75" s="760"/>
    </row>
    <row r="76" spans="1:19" ht="15" customHeight="1" x14ac:dyDescent="0.35">
      <c r="A76" s="652"/>
      <c r="B76" s="652"/>
      <c r="C76" s="653" t="e">
        <f>VLOOKUP(A76,Hoja4!A$467:B$482,2,FALSE)</f>
        <v>#N/A</v>
      </c>
      <c r="D76" s="653"/>
      <c r="E76" s="653"/>
      <c r="F76" s="653"/>
      <c r="G76" s="653"/>
      <c r="H76" s="654"/>
      <c r="I76" s="654"/>
      <c r="J76" s="654"/>
      <c r="K76" s="654"/>
      <c r="L76" s="654"/>
      <c r="M76" s="654"/>
      <c r="N76" s="655"/>
      <c r="O76" s="655"/>
      <c r="P76" s="640"/>
      <c r="Q76" s="656"/>
      <c r="R76" s="644"/>
      <c r="S76" s="645"/>
    </row>
    <row r="77" spans="1:19" ht="15" customHeight="1" x14ac:dyDescent="0.35">
      <c r="A77" s="652"/>
      <c r="B77" s="652"/>
      <c r="C77" s="653"/>
      <c r="D77" s="653"/>
      <c r="E77" s="653"/>
      <c r="F77" s="653"/>
      <c r="G77" s="653"/>
      <c r="H77" s="654"/>
      <c r="I77" s="654"/>
      <c r="J77" s="654"/>
      <c r="K77" s="654"/>
      <c r="L77" s="654"/>
      <c r="M77" s="654"/>
      <c r="N77" s="655"/>
      <c r="O77" s="655"/>
      <c r="P77" s="638"/>
      <c r="Q77" s="657"/>
      <c r="R77" s="644"/>
      <c r="S77" s="645"/>
    </row>
    <row r="78" spans="1:19" ht="15" customHeight="1" x14ac:dyDescent="0.35">
      <c r="A78" s="652"/>
      <c r="B78" s="652"/>
      <c r="C78" s="653"/>
      <c r="D78" s="653"/>
      <c r="E78" s="653"/>
      <c r="F78" s="653"/>
      <c r="G78" s="653"/>
      <c r="H78" s="654"/>
      <c r="I78" s="654"/>
      <c r="J78" s="654"/>
      <c r="K78" s="654"/>
      <c r="L78" s="654"/>
      <c r="M78" s="654"/>
      <c r="N78" s="655"/>
      <c r="O78" s="655"/>
      <c r="P78" s="638"/>
      <c r="Q78" s="657"/>
      <c r="R78" s="644"/>
      <c r="S78" s="645"/>
    </row>
    <row r="79" spans="1:19" ht="15" customHeight="1" x14ac:dyDescent="0.35">
      <c r="A79" s="652"/>
      <c r="B79" s="652"/>
      <c r="C79" s="653"/>
      <c r="D79" s="653"/>
      <c r="E79" s="653"/>
      <c r="F79" s="653"/>
      <c r="G79" s="653"/>
      <c r="H79" s="654"/>
      <c r="I79" s="654"/>
      <c r="J79" s="654"/>
      <c r="K79" s="654"/>
      <c r="L79" s="654"/>
      <c r="M79" s="654"/>
      <c r="N79" s="655"/>
      <c r="O79" s="655"/>
      <c r="P79" s="638"/>
      <c r="Q79" s="657"/>
      <c r="R79" s="644"/>
      <c r="S79" s="645"/>
    </row>
    <row r="80" spans="1:19" ht="15" customHeight="1" thickBot="1" x14ac:dyDescent="0.4">
      <c r="A80" s="652"/>
      <c r="B80" s="652"/>
      <c r="C80" s="653"/>
      <c r="D80" s="653"/>
      <c r="E80" s="653"/>
      <c r="F80" s="653"/>
      <c r="G80" s="653"/>
      <c r="H80" s="654"/>
      <c r="I80" s="654"/>
      <c r="J80" s="654"/>
      <c r="K80" s="654"/>
      <c r="L80" s="654"/>
      <c r="M80" s="654"/>
      <c r="N80" s="655"/>
      <c r="O80" s="655"/>
      <c r="P80" s="777"/>
      <c r="Q80" s="657"/>
      <c r="R80" s="759"/>
      <c r="S80" s="760"/>
    </row>
    <row r="81" spans="1:19" ht="21" customHeight="1" thickBot="1" x14ac:dyDescent="0.4">
      <c r="A81" s="334" t="s">
        <v>471</v>
      </c>
      <c r="B81" s="335"/>
      <c r="C81" s="335"/>
      <c r="D81" s="335"/>
      <c r="E81" s="335"/>
      <c r="F81" s="335"/>
      <c r="G81" s="335"/>
      <c r="H81" s="343"/>
      <c r="I81" s="343"/>
      <c r="J81" s="343"/>
      <c r="K81" s="343"/>
      <c r="L81" s="343"/>
      <c r="M81" s="343"/>
      <c r="N81" s="343"/>
      <c r="O81" s="343"/>
      <c r="P81" s="335"/>
      <c r="Q81" s="335"/>
      <c r="R81" s="335"/>
      <c r="S81" s="336"/>
    </row>
    <row r="82" spans="1:19" ht="22.5" customHeight="1" x14ac:dyDescent="0.35">
      <c r="A82" s="659" t="s">
        <v>150</v>
      </c>
      <c r="B82" s="660"/>
      <c r="C82" s="660" t="s">
        <v>472</v>
      </c>
      <c r="D82" s="660"/>
      <c r="E82" s="664"/>
      <c r="F82" s="761"/>
      <c r="G82" s="521"/>
      <c r="H82" s="521"/>
      <c r="I82" s="521"/>
      <c r="J82" s="762"/>
      <c r="K82" s="660" t="s">
        <v>151</v>
      </c>
      <c r="L82" s="660"/>
      <c r="M82" s="771"/>
      <c r="N82" s="772"/>
      <c r="O82" s="773"/>
      <c r="P82" s="234" t="s">
        <v>153</v>
      </c>
      <c r="Q82" s="667"/>
      <c r="R82" s="667"/>
      <c r="S82" s="668"/>
    </row>
    <row r="83" spans="1:19" ht="12.75" customHeight="1" x14ac:dyDescent="0.35">
      <c r="A83" s="661"/>
      <c r="B83" s="405"/>
      <c r="C83" s="405"/>
      <c r="D83" s="405"/>
      <c r="E83" s="665"/>
      <c r="F83" s="608"/>
      <c r="G83" s="763"/>
      <c r="H83" s="763"/>
      <c r="I83" s="763"/>
      <c r="J83" s="764"/>
      <c r="K83" s="405" t="s">
        <v>472</v>
      </c>
      <c r="L83" s="405"/>
      <c r="M83" s="774"/>
      <c r="N83" s="775"/>
      <c r="O83" s="776"/>
      <c r="P83" s="405" t="s">
        <v>473</v>
      </c>
      <c r="Q83" s="669"/>
      <c r="R83" s="669"/>
      <c r="S83" s="670"/>
    </row>
    <row r="84" spans="1:19" ht="21.75" customHeight="1" x14ac:dyDescent="0.35">
      <c r="A84" s="661"/>
      <c r="B84" s="405"/>
      <c r="C84" s="405"/>
      <c r="D84" s="405"/>
      <c r="E84" s="665"/>
      <c r="F84" s="768" t="str">
        <f>UPPER(CONCATENATE(L12," ",P12," ",F12," ",I12))</f>
        <v>0 0 0 0</v>
      </c>
      <c r="G84" s="769"/>
      <c r="H84" s="769"/>
      <c r="I84" s="769"/>
      <c r="J84" s="770"/>
      <c r="K84" s="405"/>
      <c r="L84" s="405"/>
      <c r="M84" s="768" t="str">
        <f>UPPER(CONCATENATE(L19," ",P19," ",F19," ",I19))</f>
        <v xml:space="preserve">0    0   </v>
      </c>
      <c r="N84" s="769"/>
      <c r="O84" s="770"/>
      <c r="P84" s="405"/>
      <c r="Q84" s="669"/>
      <c r="R84" s="669"/>
      <c r="S84" s="670"/>
    </row>
    <row r="85" spans="1:19" ht="18.75" customHeight="1" thickBot="1" x14ac:dyDescent="0.4">
      <c r="A85" s="662"/>
      <c r="B85" s="663"/>
      <c r="C85" s="663"/>
      <c r="D85" s="663"/>
      <c r="E85" s="666"/>
      <c r="F85" s="765">
        <f>C12</f>
        <v>0</v>
      </c>
      <c r="G85" s="766"/>
      <c r="H85" s="766"/>
      <c r="I85" s="766"/>
      <c r="J85" s="767"/>
      <c r="K85" s="663"/>
      <c r="L85" s="663"/>
      <c r="M85" s="765">
        <f>C19</f>
        <v>0</v>
      </c>
      <c r="N85" s="766"/>
      <c r="O85" s="766"/>
      <c r="P85" s="663"/>
      <c r="Q85" s="671"/>
      <c r="R85" s="671"/>
      <c r="S85" s="672"/>
    </row>
    <row r="86" spans="1:19" ht="15" hidden="1" customHeight="1" x14ac:dyDescent="0.35"/>
    <row r="87" spans="1:19" ht="15" hidden="1" customHeight="1" x14ac:dyDescent="0.35"/>
  </sheetData>
  <sheetProtection sheet="1" objects="1" scenarios="1"/>
  <mergeCells count="174">
    <mergeCell ref="F82:J82"/>
    <mergeCell ref="F83:J83"/>
    <mergeCell ref="F85:J85"/>
    <mergeCell ref="F84:J84"/>
    <mergeCell ref="M85:O85"/>
    <mergeCell ref="M84:O84"/>
    <mergeCell ref="M82:O83"/>
    <mergeCell ref="R71:S75"/>
    <mergeCell ref="R76:S80"/>
    <mergeCell ref="C71:G75"/>
    <mergeCell ref="P76:P80"/>
    <mergeCell ref="Q56:Q60"/>
    <mergeCell ref="Q61:Q65"/>
    <mergeCell ref="Q66:Q70"/>
    <mergeCell ref="C61:G65"/>
    <mergeCell ref="A66:B70"/>
    <mergeCell ref="R41:S45"/>
    <mergeCell ref="R46:S50"/>
    <mergeCell ref="R51:S55"/>
    <mergeCell ref="R56:S60"/>
    <mergeCell ref="R61:S65"/>
    <mergeCell ref="R66:S70"/>
    <mergeCell ref="C66:G70"/>
    <mergeCell ref="H66:M70"/>
    <mergeCell ref="N66:O70"/>
    <mergeCell ref="C41:G45"/>
    <mergeCell ref="C46:G50"/>
    <mergeCell ref="C51:G55"/>
    <mergeCell ref="C56:G60"/>
    <mergeCell ref="N41:O45"/>
    <mergeCell ref="N46:O50"/>
    <mergeCell ref="N51:O55"/>
    <mergeCell ref="N56:O60"/>
    <mergeCell ref="R31:S35"/>
    <mergeCell ref="Q36:Q40"/>
    <mergeCell ref="Q31:Q35"/>
    <mergeCell ref="C31:G35"/>
    <mergeCell ref="C36:G40"/>
    <mergeCell ref="P18:S18"/>
    <mergeCell ref="P28:P30"/>
    <mergeCell ref="Q46:Q50"/>
    <mergeCell ref="Q51:Q55"/>
    <mergeCell ref="A22:S22"/>
    <mergeCell ref="A23:B23"/>
    <mergeCell ref="C23:E23"/>
    <mergeCell ref="F23:H23"/>
    <mergeCell ref="I23:K23"/>
    <mergeCell ref="L23:O23"/>
    <mergeCell ref="P23:S23"/>
    <mergeCell ref="Q28:Q30"/>
    <mergeCell ref="A26:F26"/>
    <mergeCell ref="G20:M20"/>
    <mergeCell ref="C18:E18"/>
    <mergeCell ref="F18:H18"/>
    <mergeCell ref="I18:K18"/>
    <mergeCell ref="L18:O18"/>
    <mergeCell ref="P20:Q20"/>
    <mergeCell ref="A31:B35"/>
    <mergeCell ref="A36:B40"/>
    <mergeCell ref="N28:O30"/>
    <mergeCell ref="N31:O35"/>
    <mergeCell ref="N36:O40"/>
    <mergeCell ref="H28:M30"/>
    <mergeCell ref="H31:M35"/>
    <mergeCell ref="H36:M40"/>
    <mergeCell ref="C28:G30"/>
    <mergeCell ref="A28:B30"/>
    <mergeCell ref="A10:S10"/>
    <mergeCell ref="A11:B11"/>
    <mergeCell ref="C11:E11"/>
    <mergeCell ref="F11:H11"/>
    <mergeCell ref="I11:K11"/>
    <mergeCell ref="L11:O11"/>
    <mergeCell ref="P11:S11"/>
    <mergeCell ref="A12:B12"/>
    <mergeCell ref="C12:E12"/>
    <mergeCell ref="F12:H12"/>
    <mergeCell ref="I12:K12"/>
    <mergeCell ref="L12:O12"/>
    <mergeCell ref="P12:S12"/>
    <mergeCell ref="A13:H13"/>
    <mergeCell ref="I13:S13"/>
    <mergeCell ref="A14:H14"/>
    <mergeCell ref="G21:M21"/>
    <mergeCell ref="N21:O21"/>
    <mergeCell ref="P21:Q21"/>
    <mergeCell ref="A15:E15"/>
    <mergeCell ref="I14:S14"/>
    <mergeCell ref="N20:O20"/>
    <mergeCell ref="A19:B19"/>
    <mergeCell ref="C19:E19"/>
    <mergeCell ref="A16:E16"/>
    <mergeCell ref="F16:G16"/>
    <mergeCell ref="A17:S17"/>
    <mergeCell ref="F15:G15"/>
    <mergeCell ref="A18:B18"/>
    <mergeCell ref="A21:F21"/>
    <mergeCell ref="I15:J16"/>
    <mergeCell ref="K15:S16"/>
    <mergeCell ref="F19:H19"/>
    <mergeCell ref="I19:K19"/>
    <mergeCell ref="L19:O19"/>
    <mergeCell ref="P19:S19"/>
    <mergeCell ref="A20:F20"/>
    <mergeCell ref="A1:S1"/>
    <mergeCell ref="A2:D9"/>
    <mergeCell ref="E4:P5"/>
    <mergeCell ref="E2:P3"/>
    <mergeCell ref="Q2:S9"/>
    <mergeCell ref="E6:I9"/>
    <mergeCell ref="J9:N9"/>
    <mergeCell ref="O9:P9"/>
    <mergeCell ref="J6:P6"/>
    <mergeCell ref="J7:N7"/>
    <mergeCell ref="J8:N8"/>
    <mergeCell ref="O7:P7"/>
    <mergeCell ref="O8:P8"/>
    <mergeCell ref="R20:S20"/>
    <mergeCell ref="A82:B85"/>
    <mergeCell ref="C82:E85"/>
    <mergeCell ref="Q82:S85"/>
    <mergeCell ref="P83:P85"/>
    <mergeCell ref="K82:L82"/>
    <mergeCell ref="K83:L85"/>
    <mergeCell ref="Q76:Q80"/>
    <mergeCell ref="R26:S26"/>
    <mergeCell ref="A24:B24"/>
    <mergeCell ref="C24:E24"/>
    <mergeCell ref="F24:H24"/>
    <mergeCell ref="I24:K24"/>
    <mergeCell ref="L24:O24"/>
    <mergeCell ref="P24:S24"/>
    <mergeCell ref="A25:F25"/>
    <mergeCell ref="G25:M25"/>
    <mergeCell ref="N25:O25"/>
    <mergeCell ref="P25:Q25"/>
    <mergeCell ref="R25:S25"/>
    <mergeCell ref="G26:M26"/>
    <mergeCell ref="N26:O26"/>
    <mergeCell ref="P26:Q26"/>
    <mergeCell ref="A71:B75"/>
    <mergeCell ref="A27:S27"/>
    <mergeCell ref="R36:S40"/>
    <mergeCell ref="R28:S30"/>
    <mergeCell ref="R21:S21"/>
    <mergeCell ref="A76:B80"/>
    <mergeCell ref="C76:G80"/>
    <mergeCell ref="H76:M80"/>
    <mergeCell ref="N76:O80"/>
    <mergeCell ref="A81:S81"/>
    <mergeCell ref="H71:M75"/>
    <mergeCell ref="N71:O75"/>
    <mergeCell ref="Q71:Q75"/>
    <mergeCell ref="A41:B45"/>
    <mergeCell ref="A46:B50"/>
    <mergeCell ref="A51:B55"/>
    <mergeCell ref="A56:B60"/>
    <mergeCell ref="A61:B65"/>
    <mergeCell ref="N61:O65"/>
    <mergeCell ref="H41:M45"/>
    <mergeCell ref="H46:M50"/>
    <mergeCell ref="H51:M55"/>
    <mergeCell ref="H56:M60"/>
    <mergeCell ref="H61:M65"/>
    <mergeCell ref="Q41:Q45"/>
    <mergeCell ref="P31:P35"/>
    <mergeCell ref="P36:P40"/>
    <mergeCell ref="P41:P45"/>
    <mergeCell ref="P46:P50"/>
    <mergeCell ref="P51:P55"/>
    <mergeCell ref="P56:P60"/>
    <mergeCell ref="P61:P65"/>
    <mergeCell ref="P66:P70"/>
    <mergeCell ref="P71:P75"/>
  </mergeCells>
  <printOptions horizontalCentered="1"/>
  <pageMargins left="0.39370078740157483" right="0.39370078740157483" top="0.39370078740157483" bottom="0.39370078740157483" header="0.31496062992125984" footer="0.31496062992125984"/>
  <pageSetup scale="40" orientation="landscape" horizontalDpi="4294967293"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Hoja4!$Y$8:$Y$10</xm:f>
          </x14:formula1>
          <xm:sqref>R66:R68 R61:R63 R76:R78 R36:R38 R41:R43 R46:R48 R51:R53 R56:R58 R71:R73 R31:R33</xm:sqref>
        </x14:dataValidation>
        <x14:dataValidation type="list" allowBlank="1" showInputMessage="1" showErrorMessage="1" xr:uid="{00000000-0002-0000-0400-000001000000}">
          <x14:formula1>
            <xm:f>Hoja4!$A$467:$A$482</xm:f>
          </x14:formula1>
          <xm:sqref>A31:B35</xm:sqref>
        </x14:dataValidation>
        <x14:dataValidation type="list" allowBlank="1" showInputMessage="1" showErrorMessage="1" xr:uid="{00000000-0002-0000-0400-000002000000}">
          <x14:formula1>
            <xm:f>Hoja4!$A$467:$A$478</xm:f>
          </x14:formula1>
          <xm:sqref>A36:A80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rgb="FFFFFF99"/>
    <pageSetUpPr fitToPage="1"/>
  </sheetPr>
  <dimension ref="A1:V50"/>
  <sheetViews>
    <sheetView showGridLines="0" zoomScaleNormal="100" workbookViewId="0">
      <selection activeCell="P1" sqref="P1:S8"/>
    </sheetView>
  </sheetViews>
  <sheetFormatPr baseColWidth="10" defaultColWidth="0" defaultRowHeight="14.5" zeroHeight="1" x14ac:dyDescent="0.35"/>
  <cols>
    <col min="1" max="1" width="12.7265625" customWidth="1"/>
    <col min="2" max="2" width="16.7265625" customWidth="1"/>
    <col min="3" max="3" width="19.81640625" customWidth="1"/>
    <col min="4" max="4" width="18.1796875" customWidth="1"/>
    <col min="5" max="5" width="17.54296875" customWidth="1"/>
    <col min="6" max="6" width="13.26953125" customWidth="1"/>
    <col min="7" max="7" width="14.7265625" customWidth="1"/>
    <col min="8" max="8" width="17.54296875" customWidth="1"/>
    <col min="9" max="9" width="31" customWidth="1"/>
    <col min="10" max="13" width="0" hidden="1" customWidth="1"/>
    <col min="14" max="14" width="22.1796875" customWidth="1"/>
    <col min="15" max="15" width="23.54296875" customWidth="1"/>
    <col min="16" max="16" width="7.453125" hidden="1" customWidth="1"/>
    <col min="17" max="17" width="17" customWidth="1"/>
    <col min="18" max="18" width="15" customWidth="1"/>
    <col min="19" max="19" width="30.1796875" customWidth="1"/>
    <col min="20" max="20" width="1" customWidth="1"/>
    <col min="21" max="21" width="53.54296875" hidden="1" customWidth="1"/>
    <col min="22" max="22" width="0" hidden="1" customWidth="1"/>
    <col min="23" max="16384" width="11.453125" hidden="1"/>
  </cols>
  <sheetData>
    <row r="1" spans="1:22" ht="35.25" customHeight="1" x14ac:dyDescent="0.35">
      <c r="A1" s="293"/>
      <c r="B1" s="294"/>
      <c r="C1" s="294"/>
      <c r="D1" s="781"/>
      <c r="E1" s="785" t="s">
        <v>420</v>
      </c>
      <c r="F1" s="297"/>
      <c r="G1" s="297"/>
      <c r="H1" s="297"/>
      <c r="I1" s="297"/>
      <c r="J1" s="297"/>
      <c r="K1" s="297"/>
      <c r="L1" s="297"/>
      <c r="M1" s="297"/>
      <c r="N1" s="297"/>
      <c r="O1" s="786"/>
      <c r="P1" s="788" t="s">
        <v>421</v>
      </c>
      <c r="Q1" s="582"/>
      <c r="R1" s="582"/>
      <c r="S1" s="583"/>
    </row>
    <row r="2" spans="1:22" ht="30" customHeight="1" thickBot="1" x14ac:dyDescent="0.4">
      <c r="A2" s="293"/>
      <c r="B2" s="294"/>
      <c r="C2" s="294"/>
      <c r="D2" s="781"/>
      <c r="E2" s="787"/>
      <c r="F2" s="297"/>
      <c r="G2" s="297"/>
      <c r="H2" s="297"/>
      <c r="I2" s="297"/>
      <c r="J2" s="297"/>
      <c r="K2" s="297"/>
      <c r="L2" s="297"/>
      <c r="M2" s="297"/>
      <c r="N2" s="297"/>
      <c r="O2" s="786"/>
      <c r="P2" s="789"/>
      <c r="Q2" s="582"/>
      <c r="R2" s="582"/>
      <c r="S2" s="583"/>
    </row>
    <row r="3" spans="1:22" ht="33" customHeight="1" x14ac:dyDescent="0.35">
      <c r="A3" s="293"/>
      <c r="B3" s="294"/>
      <c r="C3" s="294"/>
      <c r="D3" s="781"/>
      <c r="E3" s="793" t="s">
        <v>474</v>
      </c>
      <c r="F3" s="679"/>
      <c r="G3" s="679"/>
      <c r="H3" s="679"/>
      <c r="I3" s="679"/>
      <c r="J3" s="679"/>
      <c r="K3" s="679"/>
      <c r="L3" s="679"/>
      <c r="M3" s="679"/>
      <c r="N3" s="679"/>
      <c r="O3" s="794"/>
      <c r="P3" s="789"/>
      <c r="Q3" s="582"/>
      <c r="R3" s="582"/>
      <c r="S3" s="583"/>
      <c r="V3" s="73"/>
    </row>
    <row r="4" spans="1:22" ht="15" customHeight="1" thickBot="1" x14ac:dyDescent="0.4">
      <c r="A4" s="293"/>
      <c r="B4" s="294"/>
      <c r="C4" s="294"/>
      <c r="D4" s="781"/>
      <c r="E4" s="795"/>
      <c r="F4" s="796"/>
      <c r="G4" s="796"/>
      <c r="H4" s="796"/>
      <c r="I4" s="796"/>
      <c r="J4" s="796"/>
      <c r="K4" s="796"/>
      <c r="L4" s="796"/>
      <c r="M4" s="796"/>
      <c r="N4" s="796"/>
      <c r="O4" s="797"/>
      <c r="P4" s="789"/>
      <c r="Q4" s="582"/>
      <c r="R4" s="582"/>
      <c r="S4" s="583"/>
    </row>
    <row r="5" spans="1:22" x14ac:dyDescent="0.35">
      <c r="A5" s="293"/>
      <c r="B5" s="294"/>
      <c r="C5" s="294"/>
      <c r="D5" s="781"/>
      <c r="E5" s="695" t="s">
        <v>53</v>
      </c>
      <c r="F5" s="696"/>
      <c r="G5" s="798"/>
      <c r="H5" s="617" t="s">
        <v>475</v>
      </c>
      <c r="I5" s="617"/>
      <c r="J5" s="617"/>
      <c r="K5" s="617"/>
      <c r="L5" s="617"/>
      <c r="M5" s="617"/>
      <c r="N5" s="617"/>
      <c r="O5" s="800"/>
      <c r="P5" s="789"/>
      <c r="Q5" s="582"/>
      <c r="R5" s="582"/>
      <c r="S5" s="583"/>
    </row>
    <row r="6" spans="1:22" x14ac:dyDescent="0.35">
      <c r="A6" s="293"/>
      <c r="B6" s="294"/>
      <c r="C6" s="294"/>
      <c r="D6" s="781"/>
      <c r="E6" s="695"/>
      <c r="F6" s="696"/>
      <c r="G6" s="798"/>
      <c r="H6" s="305" t="s">
        <v>461</v>
      </c>
      <c r="I6" s="305"/>
      <c r="J6" s="305"/>
      <c r="K6" s="305"/>
      <c r="L6" s="305"/>
      <c r="M6" s="306">
        <v>42731</v>
      </c>
      <c r="N6" s="306"/>
      <c r="O6" s="802"/>
      <c r="P6" s="789"/>
      <c r="Q6" s="582"/>
      <c r="R6" s="582"/>
      <c r="S6" s="583"/>
    </row>
    <row r="7" spans="1:22" x14ac:dyDescent="0.35">
      <c r="A7" s="293"/>
      <c r="B7" s="294"/>
      <c r="C7" s="294"/>
      <c r="D7" s="781"/>
      <c r="E7" s="695"/>
      <c r="F7" s="696"/>
      <c r="G7" s="798"/>
      <c r="H7" s="305" t="s">
        <v>56</v>
      </c>
      <c r="I7" s="305"/>
      <c r="J7" s="305"/>
      <c r="K7" s="305"/>
      <c r="L7" s="305"/>
      <c r="M7" s="307" t="s">
        <v>57</v>
      </c>
      <c r="N7" s="307"/>
      <c r="O7" s="803"/>
      <c r="P7" s="789"/>
      <c r="Q7" s="582"/>
      <c r="R7" s="582"/>
      <c r="S7" s="583"/>
    </row>
    <row r="8" spans="1:22" ht="15" thickBot="1" x14ac:dyDescent="0.4">
      <c r="A8" s="782"/>
      <c r="B8" s="783"/>
      <c r="C8" s="783"/>
      <c r="D8" s="784"/>
      <c r="E8" s="700"/>
      <c r="F8" s="701"/>
      <c r="G8" s="799"/>
      <c r="H8" s="801" t="s">
        <v>462</v>
      </c>
      <c r="I8" s="801"/>
      <c r="J8" s="801"/>
      <c r="K8" s="801"/>
      <c r="L8" s="801"/>
      <c r="M8" s="804" t="s">
        <v>60</v>
      </c>
      <c r="N8" s="804"/>
      <c r="O8" s="805"/>
      <c r="P8" s="790"/>
      <c r="Q8" s="791"/>
      <c r="R8" s="791"/>
      <c r="S8" s="792"/>
    </row>
    <row r="9" spans="1:22" ht="35.25" customHeight="1" thickBot="1" x14ac:dyDescent="0.4">
      <c r="A9" s="334" t="s">
        <v>67</v>
      </c>
      <c r="B9" s="335"/>
      <c r="C9" s="335"/>
      <c r="D9" s="335"/>
      <c r="E9" s="335"/>
      <c r="F9" s="335"/>
      <c r="G9" s="335"/>
      <c r="H9" s="335"/>
      <c r="I9" s="335"/>
      <c r="J9" s="335"/>
      <c r="K9" s="335"/>
      <c r="L9" s="335"/>
      <c r="M9" s="335"/>
      <c r="N9" s="335"/>
      <c r="O9" s="335"/>
      <c r="P9" s="335"/>
      <c r="Q9" s="335"/>
      <c r="R9" s="335"/>
      <c r="S9" s="336"/>
    </row>
    <row r="10" spans="1:22" ht="24.75" customHeight="1" x14ac:dyDescent="0.35">
      <c r="A10" s="337" t="s">
        <v>68</v>
      </c>
      <c r="B10" s="338"/>
      <c r="C10" s="337" t="s">
        <v>69</v>
      </c>
      <c r="D10" s="339"/>
      <c r="E10" s="338"/>
      <c r="F10" s="337" t="s">
        <v>70</v>
      </c>
      <c r="G10" s="339"/>
      <c r="H10" s="338"/>
      <c r="I10" s="337" t="s">
        <v>71</v>
      </c>
      <c r="J10" s="339"/>
      <c r="K10" s="338"/>
      <c r="L10" s="337" t="s">
        <v>72</v>
      </c>
      <c r="M10" s="339"/>
      <c r="N10" s="339"/>
      <c r="O10" s="338"/>
      <c r="P10" s="337" t="s">
        <v>73</v>
      </c>
      <c r="Q10" s="339"/>
      <c r="R10" s="339"/>
      <c r="S10" s="338"/>
    </row>
    <row r="11" spans="1:22" ht="26.25" customHeight="1" thickBot="1" x14ac:dyDescent="0.4">
      <c r="A11" s="311" t="str">
        <f>'F2. COMP. LAB Y COM COMPOR'!A13:B13</f>
        <v>CEDULA DE CIUDADANIA</v>
      </c>
      <c r="B11" s="312"/>
      <c r="C11" s="313">
        <f>'F2. COMP. LAB Y COM COMPOR'!C13:E13</f>
        <v>0</v>
      </c>
      <c r="D11" s="314"/>
      <c r="E11" s="315"/>
      <c r="F11" s="316">
        <f>'F2. COMP. LAB Y COM COMPOR'!F13:H13</f>
        <v>0</v>
      </c>
      <c r="G11" s="317"/>
      <c r="H11" s="318"/>
      <c r="I11" s="778">
        <f>'F2. COMP. LAB Y COM COMPOR'!I13:K13</f>
        <v>0</v>
      </c>
      <c r="J11" s="779"/>
      <c r="K11" s="780"/>
      <c r="L11" s="316">
        <f>'F2. COMP. LAB Y COM COMPOR'!L13:O13</f>
        <v>0</v>
      </c>
      <c r="M11" s="317"/>
      <c r="N11" s="317"/>
      <c r="O11" s="318"/>
      <c r="P11" s="319">
        <f>'F2. COMP. LAB Y COM COMPOR'!P13:S13</f>
        <v>0</v>
      </c>
      <c r="Q11" s="320"/>
      <c r="R11" s="320"/>
      <c r="S11" s="321"/>
    </row>
    <row r="12" spans="1:22" ht="26.25" customHeight="1" x14ac:dyDescent="0.35">
      <c r="A12" s="337" t="s">
        <v>74</v>
      </c>
      <c r="B12" s="339"/>
      <c r="C12" s="339"/>
      <c r="D12" s="339"/>
      <c r="E12" s="339"/>
      <c r="F12" s="339"/>
      <c r="G12" s="339"/>
      <c r="H12" s="339"/>
      <c r="I12" s="337" t="s">
        <v>75</v>
      </c>
      <c r="J12" s="339"/>
      <c r="K12" s="339"/>
      <c r="L12" s="339"/>
      <c r="M12" s="339"/>
      <c r="N12" s="339"/>
      <c r="O12" s="339"/>
      <c r="P12" s="339"/>
      <c r="Q12" s="339"/>
      <c r="R12" s="339"/>
      <c r="S12" s="338"/>
    </row>
    <row r="13" spans="1:22" ht="23.25" customHeight="1" thickBot="1" x14ac:dyDescent="0.4">
      <c r="A13" s="316">
        <f>'F2. COMP. LAB Y COM COMPOR'!A15:H15</f>
        <v>0</v>
      </c>
      <c r="B13" s="317"/>
      <c r="C13" s="317"/>
      <c r="D13" s="317"/>
      <c r="E13" s="317"/>
      <c r="F13" s="320"/>
      <c r="G13" s="320"/>
      <c r="H13" s="317"/>
      <c r="I13" s="344" t="str">
        <f>'F2. COMP. LAB Y COM COMPOR'!I15:S15</f>
        <v>ddd</v>
      </c>
      <c r="J13" s="345"/>
      <c r="K13" s="345"/>
      <c r="L13" s="345"/>
      <c r="M13" s="345"/>
      <c r="N13" s="345"/>
      <c r="O13" s="345"/>
      <c r="P13" s="345"/>
      <c r="Q13" s="345"/>
      <c r="R13" s="345"/>
      <c r="S13" s="346"/>
    </row>
    <row r="14" spans="1:22" ht="30" customHeight="1" x14ac:dyDescent="0.35">
      <c r="A14" s="337" t="s">
        <v>76</v>
      </c>
      <c r="B14" s="339"/>
      <c r="C14" s="339"/>
      <c r="D14" s="339"/>
      <c r="E14" s="339"/>
      <c r="F14" s="337" t="s">
        <v>77</v>
      </c>
      <c r="G14" s="338"/>
      <c r="H14" s="221" t="s">
        <v>78</v>
      </c>
      <c r="I14" s="347" t="str">
        <f>'F2. COMP. LAB Y COM COMPOR'!I16</f>
        <v>Propósito del empleo:</v>
      </c>
      <c r="J14" s="155"/>
      <c r="K14" s="155"/>
      <c r="L14" s="155"/>
      <c r="M14" s="155"/>
      <c r="N14" s="339">
        <f>'F2. COMP. LAB Y COM COMPOR'!J16</f>
        <v>0</v>
      </c>
      <c r="O14" s="339"/>
      <c r="P14" s="339"/>
      <c r="Q14" s="339"/>
      <c r="R14" s="339"/>
      <c r="S14" s="338"/>
    </row>
    <row r="15" spans="1:22" ht="25.5" customHeight="1" thickBot="1" x14ac:dyDescent="0.4">
      <c r="A15" s="340" t="str">
        <f>'F2. COMP. LAB Y COM COMPOR'!A17:E17</f>
        <v>DIRECTIVO</v>
      </c>
      <c r="B15" s="341"/>
      <c r="C15" s="341"/>
      <c r="D15" s="341"/>
      <c r="E15" s="341"/>
      <c r="F15" s="340">
        <f>'F2. COMP. LAB Y COM COMPOR'!F17:G17</f>
        <v>0</v>
      </c>
      <c r="G15" s="342"/>
      <c r="H15" s="222">
        <f>'F2. COMP. LAB Y COM COMPOR'!H17</f>
        <v>0</v>
      </c>
      <c r="I15" s="348"/>
      <c r="J15" s="6"/>
      <c r="K15" s="6"/>
      <c r="L15" s="6"/>
      <c r="M15" s="6"/>
      <c r="N15" s="317"/>
      <c r="O15" s="317"/>
      <c r="P15" s="317"/>
      <c r="Q15" s="317"/>
      <c r="R15" s="317"/>
      <c r="S15" s="318"/>
      <c r="V15" s="73"/>
    </row>
    <row r="16" spans="1:22" ht="27.75" customHeight="1" thickBot="1" x14ac:dyDescent="0.4">
      <c r="A16" s="334" t="s">
        <v>79</v>
      </c>
      <c r="B16" s="335"/>
      <c r="C16" s="335"/>
      <c r="D16" s="335"/>
      <c r="E16" s="335"/>
      <c r="F16" s="343"/>
      <c r="G16" s="343"/>
      <c r="H16" s="335"/>
      <c r="I16" s="335"/>
      <c r="J16" s="335"/>
      <c r="K16" s="335"/>
      <c r="L16" s="335"/>
      <c r="M16" s="335"/>
      <c r="N16" s="335"/>
      <c r="O16" s="335"/>
      <c r="P16" s="335"/>
      <c r="Q16" s="335"/>
      <c r="R16" s="335"/>
      <c r="S16" s="336"/>
    </row>
    <row r="17" spans="1:22" ht="23.25" customHeight="1" x14ac:dyDescent="0.35">
      <c r="A17" s="337" t="s">
        <v>80</v>
      </c>
      <c r="B17" s="338"/>
      <c r="C17" s="337" t="s">
        <v>69</v>
      </c>
      <c r="D17" s="339"/>
      <c r="E17" s="338"/>
      <c r="F17" s="337" t="s">
        <v>70</v>
      </c>
      <c r="G17" s="339"/>
      <c r="H17" s="338"/>
      <c r="I17" s="337" t="s">
        <v>71</v>
      </c>
      <c r="J17" s="339"/>
      <c r="K17" s="338"/>
      <c r="L17" s="337" t="s">
        <v>72</v>
      </c>
      <c r="M17" s="339"/>
      <c r="N17" s="339"/>
      <c r="O17" s="338"/>
      <c r="P17" s="337" t="s">
        <v>73</v>
      </c>
      <c r="Q17" s="339"/>
      <c r="R17" s="339"/>
      <c r="S17" s="338"/>
    </row>
    <row r="18" spans="1:22" ht="23.25" customHeight="1" thickBot="1" x14ac:dyDescent="0.4">
      <c r="A18" s="319" t="str">
        <f>'F2. COMP. LAB Y COM COMPOR'!A20:B20</f>
        <v>CEDULA DE CIUDADANIA</v>
      </c>
      <c r="B18" s="321"/>
      <c r="C18" s="867">
        <f>'F2. COMP. LAB Y COM COMPOR'!C20:E20</f>
        <v>0</v>
      </c>
      <c r="D18" s="868"/>
      <c r="E18" s="869"/>
      <c r="F18" s="319">
        <f>'F2. COMP. LAB Y COM COMPOR'!F20:H20</f>
        <v>0</v>
      </c>
      <c r="G18" s="320"/>
      <c r="H18" s="321"/>
      <c r="I18" s="319" t="str">
        <f>'F2. COMP. LAB Y COM COMPOR'!I20:K20</f>
        <v xml:space="preserve">  </v>
      </c>
      <c r="J18" s="320"/>
      <c r="K18" s="321"/>
      <c r="L18" s="319">
        <f>'F2. COMP. LAB Y COM COMPOR'!L20:O20</f>
        <v>0</v>
      </c>
      <c r="M18" s="320"/>
      <c r="N18" s="320"/>
      <c r="O18" s="321"/>
      <c r="P18" s="316" t="str">
        <f>'F2. COMP. LAB Y COM COMPOR'!P20:S20</f>
        <v xml:space="preserve">  </v>
      </c>
      <c r="Q18" s="317"/>
      <c r="R18" s="317"/>
      <c r="S18" s="318"/>
    </row>
    <row r="19" spans="1:22" ht="18" customHeight="1" x14ac:dyDescent="0.35">
      <c r="A19" s="337" t="s">
        <v>81</v>
      </c>
      <c r="B19" s="339"/>
      <c r="C19" s="339"/>
      <c r="D19" s="339"/>
      <c r="E19" s="339"/>
      <c r="F19" s="338"/>
      <c r="G19" s="337" t="s">
        <v>75</v>
      </c>
      <c r="H19" s="339"/>
      <c r="I19" s="339"/>
      <c r="J19" s="339"/>
      <c r="K19" s="339"/>
      <c r="L19" s="339"/>
      <c r="M19" s="338"/>
      <c r="N19" s="337" t="s">
        <v>77</v>
      </c>
      <c r="O19" s="338"/>
      <c r="P19" s="337" t="s">
        <v>78</v>
      </c>
      <c r="Q19" s="338"/>
      <c r="R19" s="337" t="s">
        <v>76</v>
      </c>
      <c r="S19" s="338"/>
    </row>
    <row r="20" spans="1:22" ht="30.75" customHeight="1" thickBot="1" x14ac:dyDescent="0.4">
      <c r="A20" s="316">
        <f>'F2. COMP. LAB Y COM COMPOR'!A22:F22</f>
        <v>0</v>
      </c>
      <c r="B20" s="317"/>
      <c r="C20" s="317"/>
      <c r="D20" s="317"/>
      <c r="E20" s="317"/>
      <c r="F20" s="318"/>
      <c r="G20" s="316">
        <f>'F2. COMP. LAB Y COM COMPOR'!G22:M22</f>
        <v>0</v>
      </c>
      <c r="H20" s="317"/>
      <c r="I20" s="317"/>
      <c r="J20" s="317"/>
      <c r="K20" s="317"/>
      <c r="L20" s="317"/>
      <c r="M20" s="318"/>
      <c r="N20" s="340">
        <f>'F2. COMP. LAB Y COM COMPOR'!N22:O22</f>
        <v>0</v>
      </c>
      <c r="O20" s="342"/>
      <c r="P20" s="340">
        <f>'F2. COMP. LAB Y COM COMPOR'!P22:Q22</f>
        <v>0</v>
      </c>
      <c r="Q20" s="342"/>
      <c r="R20" s="316">
        <f>'F2. COMP. LAB Y COM COMPOR'!R22:S22</f>
        <v>0</v>
      </c>
      <c r="S20" s="318"/>
    </row>
    <row r="21" spans="1:22" ht="26.25" customHeight="1" thickBot="1" x14ac:dyDescent="0.4">
      <c r="A21" s="870" t="s">
        <v>82</v>
      </c>
      <c r="B21" s="343"/>
      <c r="C21" s="343"/>
      <c r="D21" s="343"/>
      <c r="E21" s="343"/>
      <c r="F21" s="343"/>
      <c r="G21" s="343"/>
      <c r="H21" s="343"/>
      <c r="I21" s="343"/>
      <c r="J21" s="343"/>
      <c r="K21" s="343"/>
      <c r="L21" s="343"/>
      <c r="M21" s="343"/>
      <c r="N21" s="343"/>
      <c r="O21" s="343"/>
      <c r="P21" s="343"/>
      <c r="Q21" s="343"/>
      <c r="R21" s="343"/>
      <c r="S21" s="871"/>
    </row>
    <row r="22" spans="1:22" ht="26.25" customHeight="1" x14ac:dyDescent="0.35">
      <c r="A22" s="337" t="s">
        <v>80</v>
      </c>
      <c r="B22" s="338"/>
      <c r="C22" s="337" t="s">
        <v>69</v>
      </c>
      <c r="D22" s="339"/>
      <c r="E22" s="338"/>
      <c r="F22" s="337" t="s">
        <v>70</v>
      </c>
      <c r="G22" s="339"/>
      <c r="H22" s="338"/>
      <c r="I22" s="337" t="s">
        <v>71</v>
      </c>
      <c r="J22" s="339"/>
      <c r="K22" s="338"/>
      <c r="L22" s="337" t="s">
        <v>72</v>
      </c>
      <c r="M22" s="339"/>
      <c r="N22" s="339"/>
      <c r="O22" s="338"/>
      <c r="P22" s="337" t="s">
        <v>73</v>
      </c>
      <c r="Q22" s="339"/>
      <c r="R22" s="339"/>
      <c r="S22" s="338"/>
    </row>
    <row r="23" spans="1:22" ht="21" customHeight="1" thickBot="1" x14ac:dyDescent="0.4">
      <c r="A23" s="316" t="str">
        <f>'F2. COMP. LAB Y COM COMPOR'!A26:B26</f>
        <v>CEDULA DE CIUDADANIA</v>
      </c>
      <c r="B23" s="318"/>
      <c r="C23" s="313" t="str">
        <f>IF('F2. COMP. LAB Y COM COMPOR'!R24="NO","NO REQUERIDO",'F2. COMP. LAB Y COM COMPOR'!C26:E26)</f>
        <v>NO REQUERIDO</v>
      </c>
      <c r="D23" s="317"/>
      <c r="E23" s="318"/>
      <c r="F23" s="316" t="str">
        <f>IF('F2. COMP. LAB Y COM COMPOR'!R24="NO","NO REQUERIDO",'F2. COMP. LAB Y COM COMPOR'!F26:H26)</f>
        <v>NO REQUERIDO</v>
      </c>
      <c r="G23" s="320"/>
      <c r="H23" s="321"/>
      <c r="I23" s="319" t="str">
        <f>IF('F2. COMP. LAB Y COM COMPOR'!R24="NO","NO REQUERIDO",'F2. COMP. LAB Y COM COMPOR'!I26:K26)</f>
        <v>NO REQUERIDO</v>
      </c>
      <c r="J23" s="320"/>
      <c r="K23" s="321"/>
      <c r="L23" s="319" t="str">
        <f>IF('F2. COMP. LAB Y COM COMPOR'!R24="NO","NO REQUERIDO",'F2. COMP. LAB Y COM COMPOR'!L26:O26)</f>
        <v>NO REQUERIDO</v>
      </c>
      <c r="M23" s="320"/>
      <c r="N23" s="320"/>
      <c r="O23" s="321"/>
      <c r="P23" s="316" t="str">
        <f>IF('F2. COMP. LAB Y COM COMPOR'!R24="NO","NO REQUERIDO",'F2. COMP. LAB Y COM COMPOR'!P26:S26)</f>
        <v>NO REQUERIDO</v>
      </c>
      <c r="Q23" s="317"/>
      <c r="R23" s="317"/>
      <c r="S23" s="318"/>
    </row>
    <row r="24" spans="1:22" ht="21" customHeight="1" x14ac:dyDescent="0.35">
      <c r="A24" s="337" t="s">
        <v>83</v>
      </c>
      <c r="B24" s="339"/>
      <c r="C24" s="339"/>
      <c r="D24" s="339"/>
      <c r="E24" s="339"/>
      <c r="F24" s="338"/>
      <c r="G24" s="337" t="s">
        <v>75</v>
      </c>
      <c r="H24" s="339"/>
      <c r="I24" s="339"/>
      <c r="J24" s="339"/>
      <c r="K24" s="339"/>
      <c r="L24" s="339"/>
      <c r="M24" s="338"/>
      <c r="N24" s="337" t="s">
        <v>77</v>
      </c>
      <c r="O24" s="338"/>
      <c r="P24" s="337" t="s">
        <v>78</v>
      </c>
      <c r="Q24" s="338"/>
      <c r="R24" s="337" t="s">
        <v>76</v>
      </c>
      <c r="S24" s="338"/>
      <c r="V24" s="73"/>
    </row>
    <row r="25" spans="1:22" ht="20.25" customHeight="1" thickBot="1" x14ac:dyDescent="0.4">
      <c r="A25" s="316" t="str">
        <f>IF('F2. COMP. LAB Y COM COMPOR'!R24="NO","NO REQUERIDO",'F2. COMP. LAB Y COM COMPOR'!A28:F28)</f>
        <v>NO REQUERIDO</v>
      </c>
      <c r="B25" s="317"/>
      <c r="C25" s="317"/>
      <c r="D25" s="317"/>
      <c r="E25" s="317"/>
      <c r="F25" s="318"/>
      <c r="G25" s="316" t="str">
        <f>IF('F2. COMP. LAB Y COM COMPOR'!R24="NO","NO REQUERIDO",'F2. COMP. LAB Y COM COMPOR'!G28:M28)</f>
        <v>NO REQUERIDO</v>
      </c>
      <c r="H25" s="317"/>
      <c r="I25" s="317"/>
      <c r="J25" s="317"/>
      <c r="K25" s="317"/>
      <c r="L25" s="317"/>
      <c r="M25" s="318"/>
      <c r="N25" s="340" t="str">
        <f>IF('F2. COMP. LAB Y COM COMPOR'!R24="NO","NO REQUERIDO",'F2. COMP. LAB Y COM COMPOR'!N28:O28)</f>
        <v>NO REQUERIDO</v>
      </c>
      <c r="O25" s="342"/>
      <c r="P25" s="340" t="str">
        <f>IF('F2. COMP. LAB Y COM COMPOR'!R24="NO","NO REQUERIDO",'F2. COMP. LAB Y COM COMPOR'!P28:Q28)</f>
        <v>NO REQUERIDO</v>
      </c>
      <c r="Q25" s="342"/>
      <c r="R25" s="316" t="str">
        <f>IF('F2. COMP. LAB Y COM COMPOR'!R24="NO","NO REQUERIDO",'F2. COMP. LAB Y COM COMPOR'!R28:S28)</f>
        <v>NO REQUERIDO</v>
      </c>
      <c r="S25" s="318"/>
    </row>
    <row r="26" spans="1:22" ht="35.25" customHeight="1" thickBot="1" x14ac:dyDescent="0.4">
      <c r="A26" s="812" t="s">
        <v>476</v>
      </c>
      <c r="B26" s="813"/>
      <c r="C26" s="813"/>
      <c r="D26" s="813"/>
      <c r="E26" s="813"/>
      <c r="F26" s="813"/>
      <c r="G26" s="814"/>
      <c r="H26" s="814"/>
      <c r="I26" s="814"/>
      <c r="J26" s="814"/>
      <c r="K26" s="814"/>
      <c r="L26" s="814"/>
      <c r="M26" s="814"/>
      <c r="N26" s="814"/>
      <c r="O26" s="814"/>
      <c r="P26" s="813"/>
      <c r="Q26" s="813"/>
      <c r="R26" s="813"/>
      <c r="S26" s="815"/>
    </row>
    <row r="27" spans="1:22" ht="18.5" thickBot="1" x14ac:dyDescent="0.4">
      <c r="A27" s="816" t="s">
        <v>277</v>
      </c>
      <c r="B27" s="817"/>
      <c r="C27" s="817" t="s">
        <v>444</v>
      </c>
      <c r="D27" s="817"/>
      <c r="E27" s="817" t="s">
        <v>285</v>
      </c>
      <c r="F27" s="817"/>
      <c r="G27" s="817"/>
      <c r="H27" s="817"/>
      <c r="I27" s="822"/>
      <c r="J27" s="74"/>
      <c r="K27" s="74"/>
      <c r="L27" s="74"/>
      <c r="M27" s="74"/>
      <c r="N27" s="825" t="s">
        <v>477</v>
      </c>
      <c r="O27" s="826"/>
      <c r="P27" s="158"/>
      <c r="Q27" s="839" t="s">
        <v>478</v>
      </c>
      <c r="R27" s="840"/>
      <c r="S27" s="841"/>
    </row>
    <row r="28" spans="1:22" ht="22.5" customHeight="1" x14ac:dyDescent="0.45">
      <c r="A28" s="818"/>
      <c r="B28" s="819"/>
      <c r="C28" s="819"/>
      <c r="D28" s="819"/>
      <c r="E28" s="819"/>
      <c r="F28" s="819"/>
      <c r="G28" s="819"/>
      <c r="H28" s="819"/>
      <c r="I28" s="823"/>
      <c r="J28" s="827"/>
      <c r="K28" s="828"/>
      <c r="L28" s="828"/>
      <c r="M28" s="829"/>
      <c r="N28" s="830" t="s">
        <v>479</v>
      </c>
      <c r="O28" s="830" t="s">
        <v>91</v>
      </c>
      <c r="P28" s="75"/>
      <c r="Q28" s="832" t="s">
        <v>480</v>
      </c>
      <c r="R28" s="833"/>
      <c r="S28" s="836" t="s">
        <v>481</v>
      </c>
    </row>
    <row r="29" spans="1:22" ht="22.5" customHeight="1" x14ac:dyDescent="0.45">
      <c r="A29" s="818"/>
      <c r="B29" s="819"/>
      <c r="C29" s="819"/>
      <c r="D29" s="819"/>
      <c r="E29" s="819"/>
      <c r="F29" s="819"/>
      <c r="G29" s="819"/>
      <c r="H29" s="819"/>
      <c r="I29" s="823"/>
      <c r="J29" s="827"/>
      <c r="K29" s="828"/>
      <c r="L29" s="828"/>
      <c r="M29" s="829"/>
      <c r="N29" s="830"/>
      <c r="O29" s="830"/>
      <c r="P29" s="75"/>
      <c r="Q29" s="832"/>
      <c r="R29" s="833"/>
      <c r="S29" s="837"/>
    </row>
    <row r="30" spans="1:22" ht="24" customHeight="1" thickBot="1" x14ac:dyDescent="0.5">
      <c r="A30" s="820"/>
      <c r="B30" s="821"/>
      <c r="C30" s="821"/>
      <c r="D30" s="821"/>
      <c r="E30" s="821"/>
      <c r="F30" s="821"/>
      <c r="G30" s="821"/>
      <c r="H30" s="821"/>
      <c r="I30" s="824"/>
      <c r="J30" s="827"/>
      <c r="K30" s="828"/>
      <c r="L30" s="828"/>
      <c r="M30" s="829"/>
      <c r="N30" s="831"/>
      <c r="O30" s="831"/>
      <c r="P30" s="75"/>
      <c r="Q30" s="834"/>
      <c r="R30" s="835"/>
      <c r="S30" s="838"/>
    </row>
    <row r="31" spans="1:22" ht="81" customHeight="1" x14ac:dyDescent="0.5">
      <c r="A31" s="861">
        <f>'F2. COMP. LAB Y COM COMPOR'!B51</f>
        <v>0</v>
      </c>
      <c r="B31" s="861"/>
      <c r="C31" s="862" t="e">
        <f>'F2. COMP. LAB Y COM COMPOR'!E51</f>
        <v>#N/A</v>
      </c>
      <c r="D31" s="863"/>
      <c r="E31" s="864" t="e">
        <f>'F2. COMP. LAB Y COM COMPOR'!L51</f>
        <v>#N/A</v>
      </c>
      <c r="F31" s="864"/>
      <c r="G31" s="864"/>
      <c r="H31" s="864"/>
      <c r="I31" s="864"/>
      <c r="J31" s="76"/>
      <c r="K31" s="77"/>
      <c r="L31" s="77"/>
      <c r="M31" s="78"/>
      <c r="N31" s="124"/>
      <c r="O31" s="124"/>
      <c r="P31" s="103"/>
      <c r="Q31" s="852" t="s">
        <v>482</v>
      </c>
      <c r="R31" s="853"/>
      <c r="S31" s="858" t="s">
        <v>483</v>
      </c>
      <c r="U31" s="79" t="s">
        <v>484</v>
      </c>
      <c r="V31" s="80"/>
    </row>
    <row r="32" spans="1:22" ht="81" customHeight="1" x14ac:dyDescent="0.45">
      <c r="A32" s="806"/>
      <c r="B32" s="806"/>
      <c r="C32" s="809"/>
      <c r="D32" s="810"/>
      <c r="E32" s="811"/>
      <c r="F32" s="811"/>
      <c r="G32" s="811"/>
      <c r="H32" s="811"/>
      <c r="I32" s="811"/>
      <c r="J32" s="81"/>
      <c r="K32" s="82"/>
      <c r="L32" s="82"/>
      <c r="M32" s="83"/>
      <c r="N32" s="123" t="str">
        <f>IF(A31&lt;&gt;0,IFERROR(VLOOKUP(N31,Hoja4!$A$254:$B$258,2,FALSE),""),"DEFINA COMPETENCIA")</f>
        <v>DEFINA COMPETENCIA</v>
      </c>
      <c r="O32" s="123" t="str">
        <f>IF(A31&lt;&gt;0,(IFERROR(VLOOKUP(O31,Hoja4!$A$254:$B$258,2,FALSE),"")),"DEFINA COMPETENCIA")</f>
        <v>DEFINA COMPETENCIA</v>
      </c>
      <c r="P32" s="125"/>
      <c r="Q32" s="854"/>
      <c r="R32" s="855"/>
      <c r="S32" s="859"/>
      <c r="U32" s="85" t="s">
        <v>485</v>
      </c>
    </row>
    <row r="33" spans="1:21" ht="81" customHeight="1" x14ac:dyDescent="0.5">
      <c r="A33" s="806">
        <f>'F2. COMP. LAB Y COM COMPOR'!B53</f>
        <v>0</v>
      </c>
      <c r="B33" s="806"/>
      <c r="C33" s="807" t="e">
        <f>'F2. COMP. LAB Y COM COMPOR'!E53</f>
        <v>#N/A</v>
      </c>
      <c r="D33" s="808"/>
      <c r="E33" s="811" t="e">
        <f>'F2. COMP. LAB Y COM COMPOR'!L53</f>
        <v>#N/A</v>
      </c>
      <c r="F33" s="811"/>
      <c r="G33" s="811"/>
      <c r="H33" s="811"/>
      <c r="I33" s="811"/>
      <c r="J33" s="81"/>
      <c r="K33" s="82"/>
      <c r="L33" s="82"/>
      <c r="M33" s="83"/>
      <c r="N33" s="124"/>
      <c r="O33" s="124"/>
      <c r="P33" s="126"/>
      <c r="Q33" s="854"/>
      <c r="R33" s="855"/>
      <c r="S33" s="859"/>
      <c r="U33" s="86" t="s">
        <v>486</v>
      </c>
    </row>
    <row r="34" spans="1:21" ht="81" customHeight="1" x14ac:dyDescent="0.45">
      <c r="A34" s="806"/>
      <c r="B34" s="806"/>
      <c r="C34" s="809"/>
      <c r="D34" s="810"/>
      <c r="E34" s="811"/>
      <c r="F34" s="811"/>
      <c r="G34" s="811"/>
      <c r="H34" s="811"/>
      <c r="I34" s="811"/>
      <c r="J34" s="81"/>
      <c r="K34" s="82"/>
      <c r="L34" s="82"/>
      <c r="M34" s="83"/>
      <c r="N34" s="123" t="str">
        <f>IF(A33&lt;&gt;0,IFERROR(VLOOKUP(N33,Hoja4!$A$254:$B$258,2,FALSE),""),"DEFINA COMPETENCIA")</f>
        <v>DEFINA COMPETENCIA</v>
      </c>
      <c r="O34" s="123" t="str">
        <f>IF(A33&lt;&gt;0,(IFERROR(VLOOKUP(O33,Hoja4!$A$254:$B$258,2,FALSE),"")),"DEFINA COMPETENCIA")</f>
        <v>DEFINA COMPETENCIA</v>
      </c>
      <c r="P34" s="125"/>
      <c r="Q34" s="854"/>
      <c r="R34" s="855"/>
      <c r="S34" s="859"/>
      <c r="U34" s="87" t="s">
        <v>487</v>
      </c>
    </row>
    <row r="35" spans="1:21" ht="81" customHeight="1" x14ac:dyDescent="0.5">
      <c r="A35" s="806">
        <f>'F2. COMP. LAB Y COM COMPOR'!B55</f>
        <v>0</v>
      </c>
      <c r="B35" s="806"/>
      <c r="C35" s="807" t="e">
        <f>'F2. COMP. LAB Y COM COMPOR'!E55</f>
        <v>#N/A</v>
      </c>
      <c r="D35" s="808"/>
      <c r="E35" s="811" t="e">
        <f>'F2. COMP. LAB Y COM COMPOR'!L55</f>
        <v>#N/A</v>
      </c>
      <c r="F35" s="811"/>
      <c r="G35" s="811"/>
      <c r="H35" s="811"/>
      <c r="I35" s="811"/>
      <c r="J35" s="81"/>
      <c r="K35" s="82"/>
      <c r="L35" s="82"/>
      <c r="M35" s="83"/>
      <c r="N35" s="124"/>
      <c r="O35" s="124"/>
      <c r="P35" s="126"/>
      <c r="Q35" s="854"/>
      <c r="R35" s="855"/>
      <c r="S35" s="859"/>
      <c r="U35" s="88"/>
    </row>
    <row r="36" spans="1:21" ht="81" customHeight="1" x14ac:dyDescent="0.45">
      <c r="A36" s="806"/>
      <c r="B36" s="806"/>
      <c r="C36" s="809"/>
      <c r="D36" s="810"/>
      <c r="E36" s="811"/>
      <c r="F36" s="811"/>
      <c r="G36" s="811"/>
      <c r="H36" s="811"/>
      <c r="I36" s="811"/>
      <c r="J36" s="81"/>
      <c r="K36" s="82"/>
      <c r="L36" s="82"/>
      <c r="M36" s="83"/>
      <c r="N36" s="123" t="str">
        <f>IF(A35&lt;&gt;0,IFERROR(VLOOKUP(N35,Hoja4!$A$254:$B$258,2,FALSE),""),"DEFINA COMPETENCIA")</f>
        <v>DEFINA COMPETENCIA</v>
      </c>
      <c r="O36" s="123" t="str">
        <f>IF(A35&lt;&gt;0,(IFERROR(VLOOKUP(O35,Hoja4!$A$254:$B$258,2,FALSE),"")),"DEFINA COMPETENCIA")</f>
        <v>DEFINA COMPETENCIA</v>
      </c>
      <c r="P36" s="125"/>
      <c r="Q36" s="854"/>
      <c r="R36" s="855"/>
      <c r="S36" s="859"/>
    </row>
    <row r="37" spans="1:21" ht="81" customHeight="1" x14ac:dyDescent="0.5">
      <c r="A37" s="806">
        <f>'F2. COMP. LAB Y COM COMPOR'!B57</f>
        <v>0</v>
      </c>
      <c r="B37" s="806"/>
      <c r="C37" s="807" t="e">
        <f>'F2. COMP. LAB Y COM COMPOR'!E57</f>
        <v>#N/A</v>
      </c>
      <c r="D37" s="808"/>
      <c r="E37" s="811" t="e">
        <f>'F2. COMP. LAB Y COM COMPOR'!L57</f>
        <v>#N/A</v>
      </c>
      <c r="F37" s="811"/>
      <c r="G37" s="811"/>
      <c r="H37" s="811"/>
      <c r="I37" s="811"/>
      <c r="J37" s="81"/>
      <c r="K37" s="82"/>
      <c r="L37" s="82"/>
      <c r="M37" s="83"/>
      <c r="N37" s="124"/>
      <c r="O37" s="124"/>
      <c r="P37" s="126"/>
      <c r="Q37" s="854"/>
      <c r="R37" s="855"/>
      <c r="S37" s="859"/>
      <c r="U37" s="88"/>
    </row>
    <row r="38" spans="1:21" ht="81" customHeight="1" x14ac:dyDescent="0.45">
      <c r="A38" s="806"/>
      <c r="B38" s="806"/>
      <c r="C38" s="809"/>
      <c r="D38" s="810"/>
      <c r="E38" s="811"/>
      <c r="F38" s="811"/>
      <c r="G38" s="811"/>
      <c r="H38" s="811"/>
      <c r="I38" s="811"/>
      <c r="J38" s="89"/>
      <c r="K38" s="90"/>
      <c r="L38" s="90"/>
      <c r="M38" s="90"/>
      <c r="N38" s="123" t="str">
        <f>IF(A37&lt;&gt;0,IFERROR(VLOOKUP(N37,Hoja4!$A$254:$B$258,2,FALSE),""),"DEFINA COMPETENCIA")</f>
        <v>DEFINA COMPETENCIA</v>
      </c>
      <c r="O38" s="123" t="str">
        <f>IF(A37&lt;&gt;0,(IFERROR(VLOOKUP(O37,Hoja4!$A$254:$B$258,2,FALSE),"")),"DEFINA COMPETENCIA")</f>
        <v>DEFINA COMPETENCIA</v>
      </c>
      <c r="P38" s="125"/>
      <c r="Q38" s="854"/>
      <c r="R38" s="855"/>
      <c r="S38" s="859"/>
      <c r="U38" s="91">
        <v>4</v>
      </c>
    </row>
    <row r="39" spans="1:21" ht="38.25" customHeight="1" x14ac:dyDescent="0.45">
      <c r="A39" s="842" t="s">
        <v>488</v>
      </c>
      <c r="B39" s="842"/>
      <c r="C39" s="842"/>
      <c r="D39" s="842"/>
      <c r="E39" s="842"/>
      <c r="F39" s="842"/>
      <c r="G39" s="842"/>
      <c r="H39" s="842"/>
      <c r="I39" s="842"/>
      <c r="J39" s="89"/>
      <c r="K39" s="90"/>
      <c r="L39" s="90"/>
      <c r="M39" s="90"/>
      <c r="N39" s="843" t="s">
        <v>489</v>
      </c>
      <c r="O39" s="843" t="s">
        <v>490</v>
      </c>
      <c r="P39" s="127"/>
      <c r="Q39" s="854"/>
      <c r="R39" s="855"/>
      <c r="S39" s="859"/>
      <c r="U39" s="91"/>
    </row>
    <row r="40" spans="1:21" ht="38.25" customHeight="1" x14ac:dyDescent="0.45">
      <c r="A40" s="842"/>
      <c r="B40" s="842"/>
      <c r="C40" s="842"/>
      <c r="D40" s="842"/>
      <c r="E40" s="842"/>
      <c r="F40" s="842"/>
      <c r="G40" s="842"/>
      <c r="H40" s="842"/>
      <c r="I40" s="842"/>
      <c r="J40" s="89"/>
      <c r="K40" s="90"/>
      <c r="L40" s="90"/>
      <c r="M40" s="90"/>
      <c r="N40" s="843"/>
      <c r="O40" s="843"/>
      <c r="P40" s="127"/>
      <c r="Q40" s="854"/>
      <c r="R40" s="855"/>
      <c r="S40" s="859"/>
      <c r="U40" s="91"/>
    </row>
    <row r="41" spans="1:21" ht="35.25" customHeight="1" x14ac:dyDescent="0.35">
      <c r="A41" s="842"/>
      <c r="B41" s="842"/>
      <c r="C41" s="842"/>
      <c r="D41" s="842"/>
      <c r="E41" s="842"/>
      <c r="F41" s="842"/>
      <c r="G41" s="842"/>
      <c r="H41" s="842"/>
      <c r="I41" s="842"/>
      <c r="J41" s="92"/>
      <c r="K41" s="93"/>
      <c r="L41" s="93"/>
      <c r="M41" s="93"/>
      <c r="N41" s="848">
        <f>IF(OR(N32="",N34="",N36="",N38=""),"CALIFIQUE 4 COMPETENCIAS",(SUM(N32,N34,N36,N38,)/4))</f>
        <v>0</v>
      </c>
      <c r="O41" s="849">
        <f>IF(OR(O32="",O34="",O36="",O38=""),"CALIFIQUE 4 COMPETENCIAS",(SUM(O32,O34,O36,O38,)/4))</f>
        <v>0</v>
      </c>
      <c r="P41" s="94"/>
      <c r="Q41" s="854"/>
      <c r="R41" s="855"/>
      <c r="S41" s="859"/>
    </row>
    <row r="42" spans="1:21" ht="48" customHeight="1" x14ac:dyDescent="0.35">
      <c r="A42" s="842"/>
      <c r="B42" s="842"/>
      <c r="C42" s="842"/>
      <c r="D42" s="842"/>
      <c r="E42" s="842"/>
      <c r="F42" s="842"/>
      <c r="G42" s="842"/>
      <c r="H42" s="842"/>
      <c r="I42" s="842"/>
      <c r="J42" s="95"/>
      <c r="K42" s="96"/>
      <c r="L42" s="96"/>
      <c r="M42" s="96"/>
      <c r="N42" s="848"/>
      <c r="O42" s="849"/>
      <c r="P42" s="94"/>
      <c r="Q42" s="854"/>
      <c r="R42" s="855"/>
      <c r="S42" s="859"/>
    </row>
    <row r="43" spans="1:21" ht="50.25" customHeight="1" x14ac:dyDescent="0.55000000000000004">
      <c r="A43" s="850" t="s">
        <v>491</v>
      </c>
      <c r="B43" s="850"/>
      <c r="C43" s="850"/>
      <c r="D43" s="850"/>
      <c r="E43" s="850"/>
      <c r="F43" s="850"/>
      <c r="G43" s="850"/>
      <c r="H43" s="850"/>
      <c r="I43" s="850"/>
      <c r="J43" s="97"/>
      <c r="K43" s="98"/>
      <c r="L43" s="98"/>
      <c r="M43" s="98"/>
      <c r="N43" s="851">
        <f>IF(OR(N41="DEFINA COMPETENCIA",O41="DEFINA COMPETENCIA"),"DEFINA CUATRO (04) COMPETENCIAS",(SUM(N41:O42)/2))</f>
        <v>0</v>
      </c>
      <c r="O43" s="851"/>
      <c r="Q43" s="856"/>
      <c r="R43" s="857"/>
      <c r="S43" s="860"/>
    </row>
    <row r="44" spans="1:21" ht="42.75" customHeight="1" x14ac:dyDescent="0.35">
      <c r="A44" s="844" t="s">
        <v>492</v>
      </c>
      <c r="B44" s="844"/>
      <c r="C44" s="844"/>
      <c r="D44" s="844"/>
      <c r="E44" s="844"/>
      <c r="F44" s="844"/>
      <c r="G44" s="844"/>
      <c r="H44" s="844"/>
      <c r="I44" s="844"/>
      <c r="J44" s="844"/>
      <c r="K44" s="844"/>
      <c r="L44" s="844"/>
      <c r="M44" s="844"/>
      <c r="N44" s="844"/>
      <c r="O44" s="844"/>
      <c r="P44" s="844"/>
      <c r="Q44" s="844"/>
      <c r="R44" s="844"/>
      <c r="S44" s="844"/>
    </row>
    <row r="45" spans="1:21" ht="25.9" customHeight="1" x14ac:dyDescent="0.35">
      <c r="A45" s="845" t="s">
        <v>493</v>
      </c>
      <c r="B45" s="845"/>
      <c r="C45" s="845"/>
      <c r="D45" s="845" t="s">
        <v>494</v>
      </c>
      <c r="E45" s="845"/>
      <c r="F45" s="845"/>
      <c r="G45" s="845"/>
      <c r="H45" s="845"/>
      <c r="I45" s="845"/>
      <c r="J45" s="99"/>
      <c r="K45" s="99"/>
      <c r="L45" s="99"/>
      <c r="M45" s="99"/>
      <c r="N45" s="846" t="s">
        <v>345</v>
      </c>
      <c r="O45" s="846"/>
      <c r="P45" s="846"/>
      <c r="Q45" s="846"/>
      <c r="R45" s="846"/>
      <c r="S45" s="846"/>
    </row>
    <row r="46" spans="1:21" ht="29.25" customHeight="1" x14ac:dyDescent="0.55000000000000004">
      <c r="A46" s="845"/>
      <c r="B46" s="845"/>
      <c r="C46" s="845"/>
      <c r="D46" s="845"/>
      <c r="E46" s="845"/>
      <c r="F46" s="845"/>
      <c r="G46" s="845"/>
      <c r="H46" s="845"/>
      <c r="I46" s="845"/>
      <c r="J46" s="100"/>
      <c r="K46" s="100"/>
      <c r="L46" s="100"/>
      <c r="M46" s="100"/>
      <c r="N46" s="847" t="s">
        <v>495</v>
      </c>
      <c r="O46" s="847"/>
      <c r="P46" s="100"/>
      <c r="Q46" s="847" t="s">
        <v>496</v>
      </c>
      <c r="R46" s="847"/>
      <c r="S46" s="847"/>
    </row>
    <row r="47" spans="1:21" ht="41.25" customHeight="1" x14ac:dyDescent="0.5">
      <c r="A47" s="865" t="s">
        <v>348</v>
      </c>
      <c r="B47" s="865"/>
      <c r="C47" s="865"/>
      <c r="D47" s="866" t="s">
        <v>497</v>
      </c>
      <c r="E47" s="866"/>
      <c r="F47" s="866"/>
      <c r="G47" s="866"/>
      <c r="H47" s="866"/>
      <c r="I47" s="866"/>
      <c r="J47" s="101"/>
      <c r="K47" s="101"/>
      <c r="L47" s="101"/>
      <c r="M47" s="101"/>
      <c r="N47" s="512">
        <v>4</v>
      </c>
      <c r="O47" s="512"/>
      <c r="P47" s="102"/>
      <c r="Q47" s="512">
        <v>6</v>
      </c>
      <c r="R47" s="512"/>
      <c r="S47" s="512"/>
    </row>
    <row r="48" spans="1:21" ht="49.5" customHeight="1" x14ac:dyDescent="0.5">
      <c r="A48" s="865" t="s">
        <v>350</v>
      </c>
      <c r="B48" s="865"/>
      <c r="C48" s="865"/>
      <c r="D48" s="866" t="s">
        <v>498</v>
      </c>
      <c r="E48" s="866"/>
      <c r="F48" s="866"/>
      <c r="G48" s="866"/>
      <c r="H48" s="866"/>
      <c r="I48" s="866"/>
      <c r="J48" s="101"/>
      <c r="K48" s="101"/>
      <c r="L48" s="101"/>
      <c r="M48" s="101"/>
      <c r="N48" s="512">
        <v>6</v>
      </c>
      <c r="O48" s="512"/>
      <c r="P48" s="102"/>
      <c r="Q48" s="512">
        <v>9</v>
      </c>
      <c r="R48" s="512"/>
      <c r="S48" s="512"/>
    </row>
    <row r="49" spans="1:19" ht="41.25" customHeight="1" x14ac:dyDescent="0.5">
      <c r="A49" s="865" t="s">
        <v>351</v>
      </c>
      <c r="B49" s="865"/>
      <c r="C49" s="865"/>
      <c r="D49" s="866" t="s">
        <v>499</v>
      </c>
      <c r="E49" s="866"/>
      <c r="F49" s="866"/>
      <c r="G49" s="866"/>
      <c r="H49" s="866"/>
      <c r="I49" s="866"/>
      <c r="J49" s="101"/>
      <c r="K49" s="101"/>
      <c r="L49" s="101"/>
      <c r="M49" s="101"/>
      <c r="N49" s="512">
        <v>8</v>
      </c>
      <c r="O49" s="512"/>
      <c r="P49" s="102"/>
      <c r="Q49" s="512">
        <v>12</v>
      </c>
      <c r="R49" s="512"/>
      <c r="S49" s="512"/>
    </row>
    <row r="50" spans="1:19" ht="54" customHeight="1" x14ac:dyDescent="0.5">
      <c r="A50" s="865" t="s">
        <v>352</v>
      </c>
      <c r="B50" s="865"/>
      <c r="C50" s="865"/>
      <c r="D50" s="866" t="s">
        <v>500</v>
      </c>
      <c r="E50" s="866"/>
      <c r="F50" s="866"/>
      <c r="G50" s="866"/>
      <c r="H50" s="866"/>
      <c r="I50" s="866"/>
      <c r="J50" s="101"/>
      <c r="K50" s="101"/>
      <c r="L50" s="101"/>
      <c r="M50" s="101"/>
      <c r="N50" s="512">
        <v>10</v>
      </c>
      <c r="O50" s="512"/>
      <c r="P50" s="102"/>
      <c r="Q50" s="512">
        <v>15</v>
      </c>
      <c r="R50" s="512"/>
      <c r="S50" s="512"/>
    </row>
  </sheetData>
  <sheetProtection sheet="1" scenarios="1"/>
  <dataConsolidate link="1"/>
  <mergeCells count="138">
    <mergeCell ref="A22:B22"/>
    <mergeCell ref="F17:H17"/>
    <mergeCell ref="I17:K17"/>
    <mergeCell ref="L17:O17"/>
    <mergeCell ref="P17:S17"/>
    <mergeCell ref="A25:F25"/>
    <mergeCell ref="G25:M25"/>
    <mergeCell ref="N25:O25"/>
    <mergeCell ref="P25:Q25"/>
    <mergeCell ref="R25:S25"/>
    <mergeCell ref="P18:S18"/>
    <mergeCell ref="A20:F20"/>
    <mergeCell ref="G20:M20"/>
    <mergeCell ref="N20:O20"/>
    <mergeCell ref="P20:Q20"/>
    <mergeCell ref="R20:S20"/>
    <mergeCell ref="A24:F24"/>
    <mergeCell ref="G24:M24"/>
    <mergeCell ref="A21:S21"/>
    <mergeCell ref="A23:B23"/>
    <mergeCell ref="C23:E23"/>
    <mergeCell ref="F23:H23"/>
    <mergeCell ref="N24:O24"/>
    <mergeCell ref="P24:Q24"/>
    <mergeCell ref="R24:S24"/>
    <mergeCell ref="I23:K23"/>
    <mergeCell ref="L23:O23"/>
    <mergeCell ref="P23:S23"/>
    <mergeCell ref="C22:E22"/>
    <mergeCell ref="F22:H22"/>
    <mergeCell ref="I22:K22"/>
    <mergeCell ref="L22:O22"/>
    <mergeCell ref="P22:S22"/>
    <mergeCell ref="P10:S10"/>
    <mergeCell ref="I13:S13"/>
    <mergeCell ref="A15:E15"/>
    <mergeCell ref="F15:G15"/>
    <mergeCell ref="I14:I15"/>
    <mergeCell ref="N14:S15"/>
    <mergeCell ref="N19:O19"/>
    <mergeCell ref="P19:Q19"/>
    <mergeCell ref="R19:S19"/>
    <mergeCell ref="A19:F19"/>
    <mergeCell ref="G19:M19"/>
    <mergeCell ref="A12:H12"/>
    <mergeCell ref="I12:S12"/>
    <mergeCell ref="A14:E14"/>
    <mergeCell ref="F14:G14"/>
    <mergeCell ref="A13:H13"/>
    <mergeCell ref="A16:S16"/>
    <mergeCell ref="A18:B18"/>
    <mergeCell ref="C18:E18"/>
    <mergeCell ref="F18:H18"/>
    <mergeCell ref="I18:K18"/>
    <mergeCell ref="L18:O18"/>
    <mergeCell ref="A17:B17"/>
    <mergeCell ref="C17:E17"/>
    <mergeCell ref="A49:C49"/>
    <mergeCell ref="D49:I49"/>
    <mergeCell ref="N49:O49"/>
    <mergeCell ref="Q49:S49"/>
    <mergeCell ref="A50:C50"/>
    <mergeCell ref="D50:I50"/>
    <mergeCell ref="N50:O50"/>
    <mergeCell ref="Q50:S50"/>
    <mergeCell ref="A47:C47"/>
    <mergeCell ref="D47:I47"/>
    <mergeCell ref="N47:O47"/>
    <mergeCell ref="Q47:S47"/>
    <mergeCell ref="A48:C48"/>
    <mergeCell ref="D48:I48"/>
    <mergeCell ref="N48:O48"/>
    <mergeCell ref="Q48:S48"/>
    <mergeCell ref="A39:I42"/>
    <mergeCell ref="N39:N40"/>
    <mergeCell ref="O39:O40"/>
    <mergeCell ref="A44:S44"/>
    <mergeCell ref="A45:C46"/>
    <mergeCell ref="D45:I46"/>
    <mergeCell ref="N45:S45"/>
    <mergeCell ref="N46:O46"/>
    <mergeCell ref="Q46:S46"/>
    <mergeCell ref="N41:N42"/>
    <mergeCell ref="O41:O42"/>
    <mergeCell ref="A43:I43"/>
    <mergeCell ref="N43:O43"/>
    <mergeCell ref="Q31:R43"/>
    <mergeCell ref="S31:S43"/>
    <mergeCell ref="A35:B36"/>
    <mergeCell ref="C35:D36"/>
    <mergeCell ref="E35:I36"/>
    <mergeCell ref="A37:B38"/>
    <mergeCell ref="C37:D38"/>
    <mergeCell ref="E37:I38"/>
    <mergeCell ref="A31:B32"/>
    <mergeCell ref="C31:D32"/>
    <mergeCell ref="E31:I32"/>
    <mergeCell ref="A33:B34"/>
    <mergeCell ref="C33:D34"/>
    <mergeCell ref="E33:I34"/>
    <mergeCell ref="A26:S26"/>
    <mergeCell ref="A27:B30"/>
    <mergeCell ref="C27:D30"/>
    <mergeCell ref="E27:I30"/>
    <mergeCell ref="N27:O27"/>
    <mergeCell ref="J28:J30"/>
    <mergeCell ref="K28:K30"/>
    <mergeCell ref="L28:L30"/>
    <mergeCell ref="M28:M30"/>
    <mergeCell ref="N28:N30"/>
    <mergeCell ref="O28:O30"/>
    <mergeCell ref="Q28:R30"/>
    <mergeCell ref="S28:S30"/>
    <mergeCell ref="Q27:S27"/>
    <mergeCell ref="A9:S9"/>
    <mergeCell ref="A11:B11"/>
    <mergeCell ref="C11:E11"/>
    <mergeCell ref="F11:H11"/>
    <mergeCell ref="I11:K11"/>
    <mergeCell ref="L11:O11"/>
    <mergeCell ref="P11:S11"/>
    <mergeCell ref="A1:D8"/>
    <mergeCell ref="E1:O2"/>
    <mergeCell ref="P1:S8"/>
    <mergeCell ref="E3:O4"/>
    <mergeCell ref="E5:G8"/>
    <mergeCell ref="H5:O5"/>
    <mergeCell ref="H6:L6"/>
    <mergeCell ref="H7:L7"/>
    <mergeCell ref="H8:L8"/>
    <mergeCell ref="M6:O6"/>
    <mergeCell ref="M7:O7"/>
    <mergeCell ref="M8:O8"/>
    <mergeCell ref="A10:B10"/>
    <mergeCell ref="C10:E10"/>
    <mergeCell ref="F10:H10"/>
    <mergeCell ref="I10:K10"/>
    <mergeCell ref="L10:O10"/>
  </mergeCells>
  <conditionalFormatting sqref="U31">
    <cfRule type="colorScale" priority="24">
      <colorScale>
        <cfvo type="min"/>
        <cfvo type="percentile" val="50"/>
        <cfvo type="max"/>
        <color rgb="FFF8696B"/>
        <color rgb="FFFFEB84"/>
        <color rgb="FF63BE7B"/>
      </colorScale>
    </cfRule>
  </conditionalFormatting>
  <conditionalFormatting sqref="U31:U34">
    <cfRule type="iconSet" priority="23">
      <iconSet>
        <cfvo type="percent" val="0"/>
        <cfvo type="percent" val="33"/>
        <cfvo type="percent" val="67"/>
      </iconSet>
    </cfRule>
  </conditionalFormatting>
  <conditionalFormatting sqref="N47:N50">
    <cfRule type="dataBar" priority="9">
      <dataBar>
        <cfvo type="min"/>
        <cfvo type="max"/>
        <color rgb="FF008AEF"/>
      </dataBar>
      <extLst>
        <ext xmlns:x14="http://schemas.microsoft.com/office/spreadsheetml/2009/9/main" uri="{B025F937-C7B1-47D3-B67F-A62EFF666E3E}">
          <x14:id>{9D96000D-68D3-46AE-BC78-1EEFCD72949A}</x14:id>
        </ext>
      </extLst>
    </cfRule>
  </conditionalFormatting>
  <conditionalFormatting sqref="Q47:Q50">
    <cfRule type="dataBar" priority="8">
      <dataBar>
        <cfvo type="min"/>
        <cfvo type="max"/>
        <color rgb="FF008AEF"/>
      </dataBar>
      <extLst>
        <ext xmlns:x14="http://schemas.microsoft.com/office/spreadsheetml/2009/9/main" uri="{B025F937-C7B1-47D3-B67F-A62EFF666E3E}">
          <x14:id>{EE6AB45A-4B23-4031-B1D6-56E54F965677}</x14:id>
        </ext>
      </extLst>
    </cfRule>
  </conditionalFormatting>
  <conditionalFormatting sqref="Q47:S50">
    <cfRule type="dataBar" priority="7">
      <dataBar>
        <cfvo type="min"/>
        <cfvo type="max"/>
        <color rgb="FFFFB628"/>
      </dataBar>
      <extLst>
        <ext xmlns:x14="http://schemas.microsoft.com/office/spreadsheetml/2009/9/main" uri="{B025F937-C7B1-47D3-B67F-A62EFF666E3E}">
          <x14:id>{DFAFC420-142C-4B16-B48C-A381D364CE94}</x14:id>
        </ext>
      </extLst>
    </cfRule>
  </conditionalFormatting>
  <conditionalFormatting sqref="A47">
    <cfRule type="colorScale" priority="10">
      <colorScale>
        <cfvo type="min"/>
        <cfvo type="percentile" val="50"/>
        <cfvo type="max"/>
        <color rgb="FFF8696B"/>
        <color rgb="FFFFEB84"/>
        <color rgb="FF63BE7B"/>
      </colorScale>
    </cfRule>
  </conditionalFormatting>
  <conditionalFormatting sqref="A47">
    <cfRule type="iconSet" priority="11">
      <iconSet iconSet="4Rating">
        <cfvo type="percent" val="0"/>
        <cfvo type="percent" val="25"/>
        <cfvo type="percent" val="50"/>
        <cfvo type="percent" val="75"/>
      </iconSet>
    </cfRule>
    <cfRule type="iconSet" priority="12">
      <iconSet>
        <cfvo type="percent" val="0"/>
        <cfvo type="percent" val="33"/>
        <cfvo type="percent" val="67"/>
      </iconSet>
    </cfRule>
  </conditionalFormatting>
  <conditionalFormatting sqref="A47">
    <cfRule type="colorScale" priority="13">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A48:A50">
    <cfRule type="colorScale" priority="2">
      <colorScale>
        <cfvo type="min"/>
        <cfvo type="percentile" val="50"/>
        <cfvo type="max"/>
        <color rgb="FFF8696B"/>
        <color rgb="FFFFEB84"/>
        <color rgb="FF63BE7B"/>
      </colorScale>
    </cfRule>
  </conditionalFormatting>
  <conditionalFormatting sqref="A48:A50">
    <cfRule type="iconSet" priority="3">
      <iconSet iconSet="4Rating">
        <cfvo type="percent" val="0"/>
        <cfvo type="percent" val="25"/>
        <cfvo type="percent" val="50"/>
        <cfvo type="percent" val="75"/>
      </iconSet>
    </cfRule>
    <cfRule type="iconSet" priority="4">
      <iconSet>
        <cfvo type="percent" val="0"/>
        <cfvo type="percent" val="33"/>
        <cfvo type="percent" val="67"/>
      </iconSet>
    </cfRule>
  </conditionalFormatting>
  <conditionalFormatting sqref="A48:A50">
    <cfRule type="colorScale" priority="5">
      <colorScale>
        <cfvo type="min"/>
        <cfvo type="percentile" val="50"/>
        <cfvo type="max"/>
        <color rgb="FFF8696B"/>
        <color rgb="FFFFEB84"/>
        <color rgb="FF63BE7B"/>
      </colorScale>
    </cfRule>
    <cfRule type="colorScale" priority="6">
      <colorScale>
        <cfvo type="min"/>
        <cfvo type="percentile" val="50"/>
        <cfvo type="max"/>
        <color rgb="FFF8696B"/>
        <color rgb="FFFFEB84"/>
        <color rgb="FF63BE7B"/>
      </colorScale>
    </cfRule>
  </conditionalFormatting>
  <conditionalFormatting sqref="N43:O43">
    <cfRule type="containsText" dxfId="41" priority="1" operator="containsText" text="DEFINA CUATRO (04) COMPETENCIAS">
      <formula>NOT(ISERROR(SEARCH("DEFINA CUATRO (04) COMPETENCIAS",N43)))</formula>
    </cfRule>
  </conditionalFormatting>
  <dataValidations count="2">
    <dataValidation allowBlank="1" showInputMessage="1" showErrorMessage="1" promptTitle="RECUERDE!" prompt="Para realizar la calificación de las competencias Comportamentrales cuenta con el cuadro de la parte inferior de la hoja donde se describe la escala de calificación cualitativa y cuantitativa." sqref="N27:O27" xr:uid="{00000000-0002-0000-0500-000000000000}"/>
    <dataValidation type="list" allowBlank="1" showInputMessage="1" showErrorMessage="1" sqref="J32:M37" xr:uid="{00000000-0002-0000-0500-000001000000}">
      <formula1>$M$221</formula1>
    </dataValidation>
  </dataValidations>
  <hyperlinks>
    <hyperlink ref="Q31:R43" location="'F10. EVA. INFERIOR A 1 AÑO'!Área_de_impresión" display="'F10. EVA. INFERIOR A 1 AÑO'!Área_de_impresión" xr:uid="{00000000-0004-0000-0500-000000000000}"/>
    <hyperlink ref="S31:S43" location="'F9. EV. EXTRAORDINARIA'!Área_de_impresión" display="'F9. EV. EXTRAORDINARIA'!Área_de_impresión" xr:uid="{00000000-0004-0000-0500-000001000000}"/>
  </hyperlinks>
  <printOptions horizontalCentered="1"/>
  <pageMargins left="0.39370078740157483" right="0.39370078740157483" top="0.39370078740157483" bottom="0.39370078740157483" header="0.31496062992125984" footer="0.31496062992125984"/>
  <pageSetup scale="35" orientation="portrait" horizontalDpi="4294967294" r:id="rId1"/>
  <drawing r:id="rId2"/>
  <extLst>
    <ext xmlns:x14="http://schemas.microsoft.com/office/spreadsheetml/2009/9/main" uri="{78C0D931-6437-407d-A8EE-F0AAD7539E65}">
      <x14:conditionalFormattings>
        <x14:conditionalFormatting xmlns:xm="http://schemas.microsoft.com/office/excel/2006/main">
          <x14:cfRule type="dataBar" id="{9D96000D-68D3-46AE-BC78-1EEFCD72949A}">
            <x14:dataBar minLength="0" maxLength="100" border="1" negativeBarBorderColorSameAsPositive="0">
              <x14:cfvo type="autoMin"/>
              <x14:cfvo type="autoMax"/>
              <x14:borderColor rgb="FF008AEF"/>
              <x14:negativeFillColor rgb="FFFF0000"/>
              <x14:negativeBorderColor rgb="FFFF0000"/>
              <x14:axisColor rgb="FF000000"/>
            </x14:dataBar>
          </x14:cfRule>
          <xm:sqref>N47:N50</xm:sqref>
        </x14:conditionalFormatting>
        <x14:conditionalFormatting xmlns:xm="http://schemas.microsoft.com/office/excel/2006/main">
          <x14:cfRule type="dataBar" id="{EE6AB45A-4B23-4031-B1D6-56E54F965677}">
            <x14:dataBar minLength="0" maxLength="100" border="1" negativeBarBorderColorSameAsPositive="0">
              <x14:cfvo type="autoMin"/>
              <x14:cfvo type="autoMax"/>
              <x14:borderColor rgb="FF008AEF"/>
              <x14:negativeFillColor rgb="FFFF0000"/>
              <x14:negativeBorderColor rgb="FFFF0000"/>
              <x14:axisColor rgb="FF000000"/>
            </x14:dataBar>
          </x14:cfRule>
          <xm:sqref>Q47:Q50</xm:sqref>
        </x14:conditionalFormatting>
        <x14:conditionalFormatting xmlns:xm="http://schemas.microsoft.com/office/excel/2006/main">
          <x14:cfRule type="dataBar" id="{DFAFC420-142C-4B16-B48C-A381D364CE94}">
            <x14:dataBar minLength="0" maxLength="100" border="1" negativeBarBorderColorSameAsPositive="0">
              <x14:cfvo type="autoMin"/>
              <x14:cfvo type="autoMax"/>
              <x14:borderColor rgb="FFFFB628"/>
              <x14:negativeFillColor rgb="FFFF0000"/>
              <x14:negativeBorderColor rgb="FFFF0000"/>
              <x14:axisColor rgb="FF000000"/>
            </x14:dataBar>
          </x14:cfRule>
          <xm:sqref>Q47:S50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2000000}">
          <x14:formula1>
            <xm:f>'https://d.docs.live.net/Users/Personal/Downloads/[FORMATOS EDL.xlsm]Hoja4'!#REF!</xm:f>
          </x14:formula1>
          <xm:sqref>P33 P35 P37</xm:sqref>
        </x14:dataValidation>
        <x14:dataValidation type="list" allowBlank="1" showInputMessage="1" showErrorMessage="1" xr:uid="{00000000-0002-0000-0500-000003000000}">
          <x14:formula1>
            <xm:f>Hoja4!$A$255:$A$258</xm:f>
          </x14:formula1>
          <xm:sqref>N31:O31 N33:O33 N35:O35 N37:O37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0" tint="-4.9989318521683403E-2"/>
    <pageSetUpPr fitToPage="1"/>
  </sheetPr>
  <dimension ref="B1:W40"/>
  <sheetViews>
    <sheetView showGridLines="0" tabSelected="1" topLeftCell="A13" zoomScaleNormal="100" workbookViewId="0">
      <selection activeCell="J22" sqref="J22:M22"/>
    </sheetView>
  </sheetViews>
  <sheetFormatPr baseColWidth="10" defaultColWidth="0" defaultRowHeight="14.5" zeroHeight="1" x14ac:dyDescent="0.35"/>
  <cols>
    <col min="1" max="1" width="1.26953125" customWidth="1"/>
    <col min="2" max="2" width="4.1796875" customWidth="1"/>
    <col min="3" max="3" width="14.453125" customWidth="1"/>
    <col min="4" max="4" width="12.7265625" customWidth="1"/>
    <col min="5" max="5" width="15.26953125" customWidth="1"/>
    <col min="6" max="6" width="15" customWidth="1"/>
    <col min="7" max="7" width="14.1796875" customWidth="1"/>
    <col min="8" max="8" width="14.26953125" customWidth="1"/>
    <col min="9" max="9" width="14.7265625" customWidth="1"/>
    <col min="10" max="10" width="27.26953125" customWidth="1"/>
    <col min="11" max="11" width="22" customWidth="1"/>
    <col min="12" max="12" width="23.1796875" customWidth="1"/>
    <col min="13" max="13" width="20.54296875" customWidth="1"/>
    <col min="14" max="14" width="0.453125" customWidth="1"/>
    <col min="15" max="15" width="0" hidden="1" customWidth="1"/>
  </cols>
  <sheetData>
    <row r="1" spans="2:16" ht="14.5" customHeight="1" x14ac:dyDescent="0.35">
      <c r="B1" s="291"/>
      <c r="C1" s="292"/>
      <c r="D1" s="292"/>
      <c r="E1" s="292"/>
      <c r="F1" s="896" t="s">
        <v>501</v>
      </c>
      <c r="G1" s="897"/>
      <c r="H1" s="897"/>
      <c r="I1" s="897"/>
      <c r="J1" s="897"/>
      <c r="K1" s="897"/>
      <c r="L1" s="686" t="s">
        <v>681</v>
      </c>
      <c r="M1" s="885"/>
    </row>
    <row r="2" spans="2:16" ht="15" customHeight="1" x14ac:dyDescent="0.35">
      <c r="B2" s="293"/>
      <c r="C2" s="294"/>
      <c r="D2" s="294"/>
      <c r="E2" s="294"/>
      <c r="F2" s="898"/>
      <c r="G2" s="899"/>
      <c r="H2" s="899"/>
      <c r="I2" s="899"/>
      <c r="J2" s="899"/>
      <c r="K2" s="899"/>
      <c r="L2" s="886"/>
      <c r="M2" s="887"/>
    </row>
    <row r="3" spans="2:16" ht="15" customHeight="1" x14ac:dyDescent="0.35">
      <c r="B3" s="293"/>
      <c r="C3" s="294"/>
      <c r="D3" s="294"/>
      <c r="E3" s="294"/>
      <c r="F3" s="892" t="s">
        <v>502</v>
      </c>
      <c r="G3" s="893"/>
      <c r="H3" s="893"/>
      <c r="I3" s="893"/>
      <c r="J3" s="893"/>
      <c r="K3" s="893"/>
      <c r="L3" s="886"/>
      <c r="M3" s="887"/>
    </row>
    <row r="4" spans="2:16" ht="21" customHeight="1" x14ac:dyDescent="0.35">
      <c r="B4" s="293"/>
      <c r="C4" s="294"/>
      <c r="D4" s="294"/>
      <c r="E4" s="294"/>
      <c r="F4" s="894"/>
      <c r="G4" s="895"/>
      <c r="H4" s="895"/>
      <c r="I4" s="895"/>
      <c r="J4" s="895"/>
      <c r="K4" s="895"/>
      <c r="L4" s="886"/>
      <c r="M4" s="887"/>
    </row>
    <row r="5" spans="2:16" ht="15" customHeight="1" x14ac:dyDescent="0.35">
      <c r="B5" s="293"/>
      <c r="C5" s="294"/>
      <c r="D5" s="294"/>
      <c r="E5" s="294"/>
      <c r="F5" s="891" t="s">
        <v>53</v>
      </c>
      <c r="G5" s="891"/>
      <c r="H5" s="891"/>
      <c r="I5" s="884" t="s">
        <v>503</v>
      </c>
      <c r="J5" s="707"/>
      <c r="K5" s="707"/>
      <c r="L5" s="886"/>
      <c r="M5" s="887"/>
      <c r="N5" s="1"/>
      <c r="O5" s="1"/>
      <c r="P5" s="1"/>
    </row>
    <row r="6" spans="2:16" ht="15" customHeight="1" x14ac:dyDescent="0.35">
      <c r="B6" s="293"/>
      <c r="C6" s="294"/>
      <c r="D6" s="294"/>
      <c r="E6" s="294"/>
      <c r="F6" s="891"/>
      <c r="G6" s="891"/>
      <c r="H6" s="891"/>
      <c r="I6" s="884" t="s">
        <v>461</v>
      </c>
      <c r="J6" s="703"/>
      <c r="K6" s="232">
        <v>42731</v>
      </c>
      <c r="L6" s="886"/>
      <c r="M6" s="887"/>
    </row>
    <row r="7" spans="2:16" ht="15" customHeight="1" x14ac:dyDescent="0.35">
      <c r="B7" s="293"/>
      <c r="C7" s="294"/>
      <c r="D7" s="294"/>
      <c r="E7" s="294"/>
      <c r="F7" s="891"/>
      <c r="G7" s="891"/>
      <c r="H7" s="891"/>
      <c r="I7" s="884" t="s">
        <v>56</v>
      </c>
      <c r="J7" s="703"/>
      <c r="K7" s="233" t="s">
        <v>57</v>
      </c>
      <c r="L7" s="886"/>
      <c r="M7" s="887"/>
      <c r="N7" s="875"/>
      <c r="O7" s="875"/>
      <c r="P7" s="875"/>
    </row>
    <row r="8" spans="2:16" ht="15" customHeight="1" thickBot="1" x14ac:dyDescent="0.4">
      <c r="B8" s="293"/>
      <c r="C8" s="294"/>
      <c r="D8" s="294"/>
      <c r="E8" s="294"/>
      <c r="F8" s="891"/>
      <c r="G8" s="891"/>
      <c r="H8" s="891"/>
      <c r="I8" s="884" t="s">
        <v>462</v>
      </c>
      <c r="J8" s="703"/>
      <c r="K8" s="231" t="s">
        <v>60</v>
      </c>
      <c r="L8" s="888"/>
      <c r="M8" s="889"/>
      <c r="N8" s="876"/>
      <c r="O8" s="876"/>
      <c r="P8" s="876"/>
    </row>
    <row r="9" spans="2:16" ht="15" customHeight="1" x14ac:dyDescent="0.35">
      <c r="B9" s="308"/>
      <c r="C9" s="309"/>
      <c r="D9" s="309"/>
      <c r="E9" s="309"/>
      <c r="F9" s="309"/>
      <c r="G9" s="309"/>
      <c r="H9" s="309"/>
      <c r="I9" s="309"/>
      <c r="J9" s="309"/>
      <c r="K9" s="309"/>
      <c r="L9" s="903"/>
      <c r="M9" s="904"/>
    </row>
    <row r="10" spans="2:16" x14ac:dyDescent="0.35">
      <c r="B10" s="905" t="s">
        <v>504</v>
      </c>
      <c r="C10" s="906"/>
      <c r="D10" s="906"/>
      <c r="E10" s="906"/>
      <c r="F10" s="225" t="s">
        <v>62</v>
      </c>
      <c r="G10" s="225" t="s">
        <v>63</v>
      </c>
      <c r="H10" s="225" t="s">
        <v>64</v>
      </c>
      <c r="I10" s="326" t="s">
        <v>65</v>
      </c>
      <c r="J10" s="327"/>
      <c r="K10" s="225" t="s">
        <v>62</v>
      </c>
      <c r="L10" s="225" t="s">
        <v>63</v>
      </c>
      <c r="M10" s="67" t="s">
        <v>64</v>
      </c>
    </row>
    <row r="11" spans="2:16" x14ac:dyDescent="0.35">
      <c r="B11" s="907"/>
      <c r="C11" s="908"/>
      <c r="D11" s="908"/>
      <c r="E11" s="908"/>
      <c r="F11" s="68">
        <v>1</v>
      </c>
      <c r="G11" s="68">
        <v>1</v>
      </c>
      <c r="H11" s="68">
        <v>2023</v>
      </c>
      <c r="I11" s="326"/>
      <c r="J11" s="327"/>
      <c r="K11" s="68">
        <v>31</v>
      </c>
      <c r="L11" s="68">
        <v>12</v>
      </c>
      <c r="M11" s="69">
        <v>2023</v>
      </c>
    </row>
    <row r="12" spans="2:16" ht="18" x14ac:dyDescent="0.4">
      <c r="B12" s="909" t="s">
        <v>505</v>
      </c>
      <c r="C12" s="910"/>
      <c r="D12" s="910"/>
      <c r="E12" s="910"/>
      <c r="F12" s="910"/>
      <c r="G12" s="910"/>
      <c r="H12" s="910"/>
      <c r="I12" s="910"/>
      <c r="J12" s="910"/>
      <c r="K12" s="910"/>
      <c r="L12" s="910"/>
      <c r="M12" s="911"/>
    </row>
    <row r="13" spans="2:16" ht="12" customHeight="1" x14ac:dyDescent="0.35">
      <c r="B13" s="912" t="s">
        <v>443</v>
      </c>
      <c r="C13" s="913" t="s">
        <v>506</v>
      </c>
      <c r="D13" s="913"/>
      <c r="E13" s="913"/>
      <c r="F13" s="913"/>
      <c r="G13" s="913"/>
      <c r="H13" s="847" t="s">
        <v>507</v>
      </c>
      <c r="I13" s="847"/>
      <c r="J13" s="847" t="s">
        <v>508</v>
      </c>
      <c r="K13" s="847"/>
      <c r="L13" s="847"/>
      <c r="M13" s="914"/>
    </row>
    <row r="14" spans="2:16" ht="16.5" customHeight="1" x14ac:dyDescent="0.35">
      <c r="B14" s="912"/>
      <c r="C14" s="913"/>
      <c r="D14" s="913"/>
      <c r="E14" s="913"/>
      <c r="F14" s="913"/>
      <c r="G14" s="913"/>
      <c r="H14" s="847"/>
      <c r="I14" s="847"/>
      <c r="J14" s="847"/>
      <c r="K14" s="847"/>
      <c r="L14" s="847"/>
      <c r="M14" s="914"/>
    </row>
    <row r="15" spans="2:16" ht="4.5" hidden="1" customHeight="1" x14ac:dyDescent="0.35">
      <c r="B15" s="912"/>
      <c r="C15" s="913"/>
      <c r="D15" s="913"/>
      <c r="E15" s="913"/>
      <c r="F15" s="913"/>
      <c r="G15" s="913"/>
      <c r="H15" s="847"/>
      <c r="I15" s="847"/>
      <c r="J15" s="847"/>
      <c r="K15" s="847"/>
      <c r="L15" s="847"/>
      <c r="M15" s="914"/>
    </row>
    <row r="16" spans="2:16" s="84" customFormat="1" ht="61.5" customHeight="1" x14ac:dyDescent="0.45">
      <c r="B16" s="104">
        <v>1</v>
      </c>
      <c r="C16" s="900" t="s">
        <v>672</v>
      </c>
      <c r="D16" s="901"/>
      <c r="E16" s="901"/>
      <c r="F16" s="901"/>
      <c r="G16" s="902"/>
      <c r="H16" s="890">
        <v>10</v>
      </c>
      <c r="I16" s="890"/>
      <c r="J16" s="882" t="s">
        <v>680</v>
      </c>
      <c r="K16" s="882"/>
      <c r="L16" s="882"/>
      <c r="M16" s="883"/>
    </row>
    <row r="17" spans="2:23" s="84" customFormat="1" ht="61.5" customHeight="1" x14ac:dyDescent="0.45">
      <c r="B17" s="104">
        <v>2</v>
      </c>
      <c r="C17" s="877" t="s">
        <v>673</v>
      </c>
      <c r="D17" s="877"/>
      <c r="E17" s="877"/>
      <c r="F17" s="877"/>
      <c r="G17" s="877"/>
      <c r="H17" s="890">
        <v>8</v>
      </c>
      <c r="I17" s="890"/>
      <c r="J17" s="882" t="s">
        <v>682</v>
      </c>
      <c r="K17" s="882"/>
      <c r="L17" s="882"/>
      <c r="M17" s="883"/>
      <c r="P17" s="327"/>
      <c r="Q17" s="327"/>
      <c r="R17" s="327"/>
      <c r="S17" s="327"/>
      <c r="T17" s="327"/>
      <c r="U17" s="327"/>
      <c r="V17" s="327"/>
      <c r="W17" s="327"/>
    </row>
    <row r="18" spans="2:23" s="84" customFormat="1" ht="89.25" customHeight="1" x14ac:dyDescent="0.45">
      <c r="B18" s="104">
        <v>3</v>
      </c>
      <c r="C18" s="877" t="s">
        <v>679</v>
      </c>
      <c r="D18" s="877"/>
      <c r="E18" s="877"/>
      <c r="F18" s="877"/>
      <c r="G18" s="877"/>
      <c r="H18" s="890">
        <v>10</v>
      </c>
      <c r="I18" s="890"/>
      <c r="J18" s="882" t="s">
        <v>683</v>
      </c>
      <c r="K18" s="882"/>
      <c r="L18" s="882"/>
      <c r="M18" s="883"/>
      <c r="P18" s="327"/>
      <c r="Q18" s="327"/>
      <c r="T18" s="875"/>
      <c r="U18" s="875"/>
      <c r="V18" s="237"/>
      <c r="W18" s="237"/>
    </row>
    <row r="19" spans="2:23" s="84" customFormat="1" ht="61.5" customHeight="1" x14ac:dyDescent="0.45">
      <c r="B19" s="104">
        <v>4</v>
      </c>
      <c r="C19" s="877" t="s">
        <v>674</v>
      </c>
      <c r="D19" s="877"/>
      <c r="E19" s="877"/>
      <c r="F19" s="877"/>
      <c r="G19" s="877"/>
      <c r="H19" s="890">
        <v>9.4</v>
      </c>
      <c r="I19" s="890"/>
      <c r="J19" s="882" t="s">
        <v>689</v>
      </c>
      <c r="K19" s="882"/>
      <c r="L19" s="882"/>
      <c r="M19" s="883"/>
    </row>
    <row r="20" spans="2:23" s="84" customFormat="1" ht="61.5" customHeight="1" x14ac:dyDescent="0.45">
      <c r="B20" s="104">
        <v>5</v>
      </c>
      <c r="C20" s="877" t="s">
        <v>675</v>
      </c>
      <c r="D20" s="877"/>
      <c r="E20" s="877"/>
      <c r="F20" s="877"/>
      <c r="G20" s="877"/>
      <c r="H20" s="890">
        <v>10</v>
      </c>
      <c r="I20" s="890"/>
      <c r="J20" s="882" t="s">
        <v>684</v>
      </c>
      <c r="K20" s="882"/>
      <c r="L20" s="882"/>
      <c r="M20" s="883"/>
    </row>
    <row r="21" spans="2:23" s="84" customFormat="1" ht="61.5" customHeight="1" x14ac:dyDescent="0.45">
      <c r="B21" s="104">
        <v>6</v>
      </c>
      <c r="C21" s="877" t="s">
        <v>676</v>
      </c>
      <c r="D21" s="877"/>
      <c r="E21" s="877"/>
      <c r="F21" s="877"/>
      <c r="G21" s="877"/>
      <c r="H21" s="890">
        <v>10</v>
      </c>
      <c r="I21" s="890"/>
      <c r="J21" s="882" t="s">
        <v>690</v>
      </c>
      <c r="K21" s="882"/>
      <c r="L21" s="882"/>
      <c r="M21" s="883"/>
    </row>
    <row r="22" spans="2:23" s="84" customFormat="1" ht="61.5" customHeight="1" x14ac:dyDescent="0.45">
      <c r="B22" s="104">
        <v>7</v>
      </c>
      <c r="C22" s="877" t="s">
        <v>677</v>
      </c>
      <c r="D22" s="877"/>
      <c r="E22" s="877"/>
      <c r="F22" s="877"/>
      <c r="G22" s="877"/>
      <c r="H22" s="890">
        <v>9.8000000000000007</v>
      </c>
      <c r="I22" s="890"/>
      <c r="J22" s="882" t="s">
        <v>680</v>
      </c>
      <c r="K22" s="882"/>
      <c r="L22" s="882"/>
      <c r="M22" s="883"/>
    </row>
    <row r="23" spans="2:23" s="84" customFormat="1" ht="61.5" customHeight="1" x14ac:dyDescent="0.45">
      <c r="B23" s="104">
        <v>8</v>
      </c>
      <c r="C23" s="877" t="s">
        <v>678</v>
      </c>
      <c r="D23" s="877"/>
      <c r="E23" s="877"/>
      <c r="F23" s="877"/>
      <c r="G23" s="877"/>
      <c r="H23" s="890">
        <v>10</v>
      </c>
      <c r="I23" s="890"/>
      <c r="J23" s="882" t="s">
        <v>685</v>
      </c>
      <c r="K23" s="882"/>
      <c r="L23" s="882"/>
      <c r="M23" s="883"/>
    </row>
    <row r="24" spans="2:23" s="84" customFormat="1" ht="61.5" customHeight="1" x14ac:dyDescent="0.45">
      <c r="B24" s="104">
        <v>9</v>
      </c>
      <c r="C24" s="877" t="s">
        <v>686</v>
      </c>
      <c r="D24" s="877"/>
      <c r="E24" s="877"/>
      <c r="F24" s="877"/>
      <c r="G24" s="877"/>
      <c r="H24" s="890">
        <v>10</v>
      </c>
      <c r="I24" s="890"/>
      <c r="J24" s="882" t="s">
        <v>680</v>
      </c>
      <c r="K24" s="882"/>
      <c r="L24" s="882"/>
      <c r="M24" s="883"/>
    </row>
    <row r="25" spans="2:23" s="84" customFormat="1" ht="61.5" customHeight="1" x14ac:dyDescent="0.45">
      <c r="B25" s="104">
        <v>10</v>
      </c>
      <c r="C25" s="900" t="s">
        <v>687</v>
      </c>
      <c r="D25" s="901"/>
      <c r="E25" s="901"/>
      <c r="F25" s="901"/>
      <c r="G25" s="902"/>
      <c r="H25" s="890">
        <v>10</v>
      </c>
      <c r="I25" s="890"/>
      <c r="J25" s="882" t="s">
        <v>688</v>
      </c>
      <c r="K25" s="882"/>
      <c r="L25" s="882"/>
      <c r="M25" s="883"/>
    </row>
    <row r="26" spans="2:23" s="84" customFormat="1" ht="61.5" customHeight="1" x14ac:dyDescent="0.45">
      <c r="B26" s="104">
        <v>11</v>
      </c>
      <c r="C26" s="877"/>
      <c r="D26" s="877"/>
      <c r="E26" s="877"/>
      <c r="F26" s="877"/>
      <c r="G26" s="877"/>
      <c r="H26" s="890"/>
      <c r="I26" s="890"/>
      <c r="J26" s="882"/>
      <c r="K26" s="882"/>
      <c r="L26" s="882"/>
      <c r="M26" s="883"/>
    </row>
    <row r="27" spans="2:23" s="84" customFormat="1" ht="61.5" customHeight="1" x14ac:dyDescent="0.45">
      <c r="B27" s="104">
        <v>12</v>
      </c>
      <c r="C27" s="877"/>
      <c r="D27" s="877"/>
      <c r="E27" s="877"/>
      <c r="F27" s="877"/>
      <c r="G27" s="877"/>
      <c r="H27" s="890"/>
      <c r="I27" s="890"/>
      <c r="J27" s="877"/>
      <c r="K27" s="877"/>
      <c r="L27" s="877"/>
      <c r="M27" s="878"/>
    </row>
    <row r="28" spans="2:23" s="84" customFormat="1" ht="61.5" customHeight="1" x14ac:dyDescent="0.45">
      <c r="B28" s="104">
        <v>13</v>
      </c>
      <c r="C28" s="877"/>
      <c r="D28" s="877"/>
      <c r="E28" s="877"/>
      <c r="F28" s="877"/>
      <c r="G28" s="877"/>
      <c r="H28" s="890"/>
      <c r="I28" s="890"/>
      <c r="J28" s="877"/>
      <c r="K28" s="877"/>
      <c r="L28" s="877"/>
      <c r="M28" s="878"/>
    </row>
    <row r="29" spans="2:23" s="84" customFormat="1" ht="61.5" customHeight="1" x14ac:dyDescent="0.45">
      <c r="B29" s="104">
        <v>14</v>
      </c>
      <c r="C29" s="877"/>
      <c r="D29" s="877"/>
      <c r="E29" s="877"/>
      <c r="F29" s="877"/>
      <c r="G29" s="877"/>
      <c r="H29" s="890"/>
      <c r="I29" s="890"/>
      <c r="J29" s="877"/>
      <c r="K29" s="877"/>
      <c r="L29" s="877"/>
      <c r="M29" s="878"/>
    </row>
    <row r="30" spans="2:23" s="84" customFormat="1" ht="61.5" customHeight="1" x14ac:dyDescent="0.45">
      <c r="B30" s="104">
        <v>15</v>
      </c>
      <c r="C30" s="877"/>
      <c r="D30" s="877"/>
      <c r="E30" s="877"/>
      <c r="F30" s="877"/>
      <c r="G30" s="877"/>
      <c r="H30" s="890"/>
      <c r="I30" s="890"/>
      <c r="J30" s="877"/>
      <c r="K30" s="877"/>
      <c r="L30" s="877"/>
      <c r="M30" s="878"/>
    </row>
    <row r="31" spans="2:23" s="84" customFormat="1" ht="61.5" customHeight="1" x14ac:dyDescent="0.45">
      <c r="B31" s="104">
        <v>16</v>
      </c>
      <c r="C31" s="877"/>
      <c r="D31" s="877"/>
      <c r="E31" s="877"/>
      <c r="F31" s="877"/>
      <c r="G31" s="877"/>
      <c r="H31" s="890"/>
      <c r="I31" s="890"/>
      <c r="J31" s="877"/>
      <c r="K31" s="877"/>
      <c r="L31" s="877"/>
      <c r="M31" s="878"/>
    </row>
    <row r="32" spans="2:23" s="84" customFormat="1" ht="61.5" customHeight="1" x14ac:dyDescent="0.45">
      <c r="B32" s="104">
        <v>17</v>
      </c>
      <c r="C32" s="877"/>
      <c r="D32" s="877"/>
      <c r="E32" s="877"/>
      <c r="F32" s="877"/>
      <c r="G32" s="877"/>
      <c r="H32" s="890"/>
      <c r="I32" s="890"/>
      <c r="J32" s="877"/>
      <c r="K32" s="877"/>
      <c r="L32" s="877"/>
      <c r="M32" s="878"/>
    </row>
    <row r="33" spans="2:13" s="84" customFormat="1" ht="61.5" customHeight="1" x14ac:dyDescent="0.45">
      <c r="B33" s="104">
        <v>18</v>
      </c>
      <c r="C33" s="877"/>
      <c r="D33" s="877"/>
      <c r="E33" s="877"/>
      <c r="F33" s="877"/>
      <c r="G33" s="877"/>
      <c r="H33" s="890"/>
      <c r="I33" s="890"/>
      <c r="J33" s="877"/>
      <c r="K33" s="877"/>
      <c r="L33" s="877"/>
      <c r="M33" s="878"/>
    </row>
    <row r="34" spans="2:13" x14ac:dyDescent="0.35">
      <c r="B34" s="915" t="s">
        <v>509</v>
      </c>
      <c r="C34" s="916"/>
      <c r="D34" s="916"/>
      <c r="E34" s="916"/>
      <c r="F34" s="916"/>
      <c r="G34" s="916"/>
      <c r="H34" s="916"/>
      <c r="I34" s="916"/>
      <c r="J34" s="916"/>
      <c r="K34" s="916"/>
      <c r="L34" s="916"/>
      <c r="M34" s="917"/>
    </row>
    <row r="35" spans="2:13" ht="15" thickBot="1" x14ac:dyDescent="0.4">
      <c r="B35" s="915"/>
      <c r="C35" s="916"/>
      <c r="D35" s="916"/>
      <c r="E35" s="916"/>
      <c r="F35" s="916"/>
      <c r="G35" s="916"/>
      <c r="H35" s="916"/>
      <c r="I35" s="916"/>
      <c r="J35" s="916"/>
      <c r="K35" s="916"/>
      <c r="L35" s="916"/>
      <c r="M35" s="917"/>
    </row>
    <row r="36" spans="2:13" ht="18" customHeight="1" x14ac:dyDescent="0.35">
      <c r="B36" s="105"/>
      <c r="C36" s="918" t="s">
        <v>510</v>
      </c>
      <c r="D36" s="918"/>
      <c r="E36" s="918"/>
      <c r="F36" s="918"/>
      <c r="G36" s="918"/>
      <c r="H36" s="918"/>
      <c r="I36" s="918"/>
      <c r="J36" s="918"/>
      <c r="K36" s="918"/>
      <c r="L36" s="918"/>
      <c r="M36" s="106"/>
    </row>
    <row r="37" spans="2:13" ht="18.5" x14ac:dyDescent="0.35">
      <c r="B37" s="107"/>
      <c r="C37" s="881" t="s">
        <v>511</v>
      </c>
      <c r="D37" s="881"/>
      <c r="E37" s="881"/>
      <c r="F37" s="881"/>
      <c r="G37" s="881"/>
      <c r="H37" s="881"/>
      <c r="I37" s="881"/>
      <c r="J37" s="881"/>
      <c r="K37" s="881"/>
      <c r="L37" s="881"/>
      <c r="M37" s="108"/>
    </row>
    <row r="38" spans="2:13" ht="18.5" x14ac:dyDescent="0.35">
      <c r="B38" s="107"/>
      <c r="C38" s="879" t="s">
        <v>512</v>
      </c>
      <c r="D38" s="879"/>
      <c r="E38" s="879"/>
      <c r="F38" s="879"/>
      <c r="G38" s="879"/>
      <c r="H38" s="879"/>
      <c r="I38" s="879"/>
      <c r="J38" s="879"/>
      <c r="K38" s="879"/>
      <c r="L38" s="879"/>
      <c r="M38" s="880"/>
    </row>
    <row r="39" spans="2:13" ht="18.5" x14ac:dyDescent="0.35">
      <c r="B39" s="107"/>
      <c r="C39" s="879" t="s">
        <v>513</v>
      </c>
      <c r="D39" s="879"/>
      <c r="E39" s="879"/>
      <c r="F39" s="879"/>
      <c r="G39" s="879"/>
      <c r="H39" s="879"/>
      <c r="I39" s="879"/>
      <c r="J39" s="879"/>
      <c r="K39" s="879"/>
      <c r="L39" s="879"/>
      <c r="M39" s="880"/>
    </row>
    <row r="40" spans="2:13" ht="36" customHeight="1" thickBot="1" x14ac:dyDescent="0.4">
      <c r="B40" s="872" t="s">
        <v>514</v>
      </c>
      <c r="C40" s="873"/>
      <c r="D40" s="873"/>
      <c r="E40" s="873"/>
      <c r="F40" s="873"/>
      <c r="G40" s="873"/>
      <c r="H40" s="873"/>
      <c r="I40" s="873"/>
      <c r="J40" s="873"/>
      <c r="K40" s="873"/>
      <c r="L40" s="873"/>
      <c r="M40" s="874"/>
    </row>
  </sheetData>
  <mergeCells count="82">
    <mergeCell ref="J18:M18"/>
    <mergeCell ref="J16:M16"/>
    <mergeCell ref="B34:M35"/>
    <mergeCell ref="C36:L36"/>
    <mergeCell ref="H32:I32"/>
    <mergeCell ref="H33:I33"/>
    <mergeCell ref="H30:I30"/>
    <mergeCell ref="H28:I28"/>
    <mergeCell ref="H29:I29"/>
    <mergeCell ref="C28:G28"/>
    <mergeCell ref="C29:G29"/>
    <mergeCell ref="C30:G30"/>
    <mergeCell ref="H25:I25"/>
    <mergeCell ref="C24:G24"/>
    <mergeCell ref="C25:G25"/>
    <mergeCell ref="H26:I26"/>
    <mergeCell ref="H22:I22"/>
    <mergeCell ref="H23:I23"/>
    <mergeCell ref="C22:G22"/>
    <mergeCell ref="C23:G23"/>
    <mergeCell ref="H24:I24"/>
    <mergeCell ref="H20:I20"/>
    <mergeCell ref="H21:I21"/>
    <mergeCell ref="C20:G20"/>
    <mergeCell ref="C21:G21"/>
    <mergeCell ref="H18:I18"/>
    <mergeCell ref="H19:I19"/>
    <mergeCell ref="C18:G18"/>
    <mergeCell ref="C19:G19"/>
    <mergeCell ref="B13:B15"/>
    <mergeCell ref="C13:G15"/>
    <mergeCell ref="H13:I15"/>
    <mergeCell ref="J13:M15"/>
    <mergeCell ref="J17:M17"/>
    <mergeCell ref="J21:M21"/>
    <mergeCell ref="J22:M22"/>
    <mergeCell ref="J23:M23"/>
    <mergeCell ref="B1:E8"/>
    <mergeCell ref="F5:H8"/>
    <mergeCell ref="I8:J8"/>
    <mergeCell ref="F3:K4"/>
    <mergeCell ref="F1:K2"/>
    <mergeCell ref="H16:I16"/>
    <mergeCell ref="H17:I17"/>
    <mergeCell ref="C16:G16"/>
    <mergeCell ref="C17:G17"/>
    <mergeCell ref="B9:M9"/>
    <mergeCell ref="B10:E11"/>
    <mergeCell ref="I10:J11"/>
    <mergeCell ref="B12:M12"/>
    <mergeCell ref="I5:K5"/>
    <mergeCell ref="I6:J6"/>
    <mergeCell ref="I7:J7"/>
    <mergeCell ref="L1:M8"/>
    <mergeCell ref="J32:M32"/>
    <mergeCell ref="H31:I31"/>
    <mergeCell ref="J24:M24"/>
    <mergeCell ref="J25:M25"/>
    <mergeCell ref="J26:M26"/>
    <mergeCell ref="J27:M27"/>
    <mergeCell ref="J28:M28"/>
    <mergeCell ref="H27:I27"/>
    <mergeCell ref="J29:M29"/>
    <mergeCell ref="J30:M30"/>
    <mergeCell ref="J31:M31"/>
    <mergeCell ref="J19:M19"/>
    <mergeCell ref="B40:M40"/>
    <mergeCell ref="P17:W17"/>
    <mergeCell ref="P18:Q18"/>
    <mergeCell ref="T18:U18"/>
    <mergeCell ref="N7:P7"/>
    <mergeCell ref="N8:P8"/>
    <mergeCell ref="J33:M33"/>
    <mergeCell ref="C39:M39"/>
    <mergeCell ref="C32:G32"/>
    <mergeCell ref="C33:G33"/>
    <mergeCell ref="C37:L37"/>
    <mergeCell ref="C38:M38"/>
    <mergeCell ref="C31:G31"/>
    <mergeCell ref="C26:G26"/>
    <mergeCell ref="C27:G27"/>
    <mergeCell ref="J20:M20"/>
  </mergeCells>
  <dataValidations count="1">
    <dataValidation type="decimal" allowBlank="1" showInputMessage="1" showErrorMessage="1" sqref="H16:I33" xr:uid="{00000000-0002-0000-0600-000000000000}">
      <formula1>0</formula1>
      <formula2>10</formula2>
    </dataValidation>
  </dataValidations>
  <pageMargins left="0.39370078740157483" right="0.39370078740157483" top="0.39370078740157483" bottom="0.39370078740157483" header="0.31496062992125984" footer="0.31496062992125984"/>
  <pageSetup paperSize="14" scale="50" orientation="portrait" horizontalDpi="4294967293"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Hoja4!$H$3:$H$14</xm:f>
          </x14:formula1>
          <xm:sqref>L11 G11</xm:sqref>
        </x14:dataValidation>
        <x14:dataValidation type="list" allowBlank="1" showInputMessage="1" showErrorMessage="1" promptTitle="Dias" xr:uid="{00000000-0002-0000-0600-000002000000}">
          <x14:formula1>
            <xm:f>Hoja4!$H$3:$H$33</xm:f>
          </x14:formula1>
          <xm:sqref>F11 K11</xm:sqref>
        </x14:dataValidation>
        <x14:dataValidation type="list" allowBlank="1" showInputMessage="1" showErrorMessage="1" xr:uid="{00000000-0002-0000-0600-000003000000}">
          <x14:formula1>
            <xm:f>Hoja4!$J$3:$J$36</xm:f>
          </x14:formula1>
          <xm:sqref>H11 M11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rgb="FFFFFF99"/>
    <pageSetUpPr fitToPage="1"/>
  </sheetPr>
  <dimension ref="A1:Y154"/>
  <sheetViews>
    <sheetView showGridLines="0" topLeftCell="A34" zoomScale="85" zoomScaleNormal="85" workbookViewId="0">
      <selection activeCell="G34" sqref="G34:K35"/>
    </sheetView>
  </sheetViews>
  <sheetFormatPr baseColWidth="10" defaultColWidth="0" defaultRowHeight="0" customHeight="1" zeroHeight="1" x14ac:dyDescent="0.25"/>
  <cols>
    <col min="1" max="2" width="11.7265625" style="9" customWidth="1"/>
    <col min="3" max="4" width="12.1796875" style="9" customWidth="1"/>
    <col min="5" max="5" width="17.1796875" style="9" customWidth="1"/>
    <col min="6" max="6" width="6.26953125" style="9" customWidth="1"/>
    <col min="7" max="7" width="9" style="9" customWidth="1"/>
    <col min="8" max="8" width="13" style="9" customWidth="1"/>
    <col min="9" max="9" width="10.1796875" style="9" customWidth="1"/>
    <col min="10" max="10" width="4.453125" style="9" customWidth="1"/>
    <col min="11" max="11" width="17.26953125" style="9" customWidth="1"/>
    <col min="12" max="13" width="9" style="9" customWidth="1"/>
    <col min="14" max="15" width="10.54296875" style="9" customWidth="1"/>
    <col min="16" max="16" width="9.1796875" style="9" customWidth="1"/>
    <col min="17" max="17" width="11.7265625" style="9" customWidth="1"/>
    <col min="18" max="18" width="9.81640625" style="9" customWidth="1"/>
    <col min="19" max="19" width="9" style="9" customWidth="1"/>
    <col min="20" max="20" width="1" style="9" customWidth="1"/>
    <col min="21" max="21" width="0" style="9" hidden="1" customWidth="1"/>
    <col min="22" max="16384" width="11.453125" style="9" hidden="1"/>
  </cols>
  <sheetData>
    <row r="1" spans="1:25" ht="5.25" customHeight="1" thickBot="1" x14ac:dyDescent="0.3"/>
    <row r="2" spans="1:25" s="10" customFormat="1" ht="18.75" customHeight="1" x14ac:dyDescent="0.25">
      <c r="A2" s="919"/>
      <c r="B2" s="920"/>
      <c r="C2" s="921"/>
      <c r="D2" s="928" t="s">
        <v>515</v>
      </c>
      <c r="E2" s="929"/>
      <c r="F2" s="929"/>
      <c r="G2" s="929"/>
      <c r="H2" s="929"/>
      <c r="I2" s="929"/>
      <c r="J2" s="929"/>
      <c r="K2" s="929"/>
      <c r="L2" s="929"/>
      <c r="M2" s="929"/>
      <c r="N2" s="929"/>
      <c r="O2" s="929"/>
      <c r="P2" s="929"/>
      <c r="Q2" s="932" t="s">
        <v>421</v>
      </c>
      <c r="R2" s="933"/>
      <c r="S2" s="934"/>
    </row>
    <row r="3" spans="1:25" s="10" customFormat="1" ht="20.25" customHeight="1" thickBot="1" x14ac:dyDescent="0.3">
      <c r="A3" s="922"/>
      <c r="B3" s="923"/>
      <c r="C3" s="924"/>
      <c r="D3" s="930"/>
      <c r="E3" s="931"/>
      <c r="F3" s="931"/>
      <c r="G3" s="931"/>
      <c r="H3" s="931"/>
      <c r="I3" s="931"/>
      <c r="J3" s="931"/>
      <c r="K3" s="931"/>
      <c r="L3" s="931"/>
      <c r="M3" s="931"/>
      <c r="N3" s="931"/>
      <c r="O3" s="931"/>
      <c r="P3" s="931"/>
      <c r="Q3" s="935"/>
      <c r="R3" s="936"/>
      <c r="S3" s="937"/>
    </row>
    <row r="4" spans="1:25" s="10" customFormat="1" ht="12.75" customHeight="1" x14ac:dyDescent="0.25">
      <c r="A4" s="922"/>
      <c r="B4" s="923"/>
      <c r="C4" s="924"/>
      <c r="D4" s="941" t="s">
        <v>516</v>
      </c>
      <c r="E4" s="942"/>
      <c r="F4" s="942"/>
      <c r="G4" s="942"/>
      <c r="H4" s="942"/>
      <c r="I4" s="942"/>
      <c r="J4" s="942"/>
      <c r="K4" s="942"/>
      <c r="L4" s="942"/>
      <c r="M4" s="942"/>
      <c r="N4" s="942"/>
      <c r="O4" s="942"/>
      <c r="P4" s="942"/>
      <c r="Q4" s="935"/>
      <c r="R4" s="936"/>
      <c r="S4" s="937"/>
    </row>
    <row r="5" spans="1:25" s="10" customFormat="1" ht="15" customHeight="1" thickBot="1" x14ac:dyDescent="0.3">
      <c r="A5" s="922"/>
      <c r="B5" s="923"/>
      <c r="C5" s="924"/>
      <c r="D5" s="943"/>
      <c r="E5" s="944"/>
      <c r="F5" s="944"/>
      <c r="G5" s="944"/>
      <c r="H5" s="944"/>
      <c r="I5" s="944"/>
      <c r="J5" s="945"/>
      <c r="K5" s="945"/>
      <c r="L5" s="945"/>
      <c r="M5" s="945"/>
      <c r="N5" s="945"/>
      <c r="O5" s="945"/>
      <c r="P5" s="945"/>
      <c r="Q5" s="935"/>
      <c r="R5" s="936"/>
      <c r="S5" s="937"/>
    </row>
    <row r="6" spans="1:25" s="10" customFormat="1" ht="12.75" customHeight="1" x14ac:dyDescent="0.25">
      <c r="A6" s="922"/>
      <c r="B6" s="923"/>
      <c r="C6" s="924"/>
      <c r="D6" s="946" t="s">
        <v>53</v>
      </c>
      <c r="E6" s="947"/>
      <c r="F6" s="947"/>
      <c r="G6" s="947"/>
      <c r="H6" s="947"/>
      <c r="I6" s="947"/>
      <c r="J6" s="305" t="s">
        <v>517</v>
      </c>
      <c r="K6" s="305"/>
      <c r="L6" s="305"/>
      <c r="M6" s="307" t="s">
        <v>518</v>
      </c>
      <c r="N6" s="307"/>
      <c r="O6" s="305" t="s">
        <v>519</v>
      </c>
      <c r="P6" s="884"/>
      <c r="Q6" s="935"/>
      <c r="R6" s="936"/>
      <c r="S6" s="937"/>
    </row>
    <row r="7" spans="1:25" s="10" customFormat="1" ht="7.5" customHeight="1" x14ac:dyDescent="0.25">
      <c r="A7" s="922"/>
      <c r="B7" s="923"/>
      <c r="C7" s="924"/>
      <c r="D7" s="768"/>
      <c r="E7" s="769"/>
      <c r="F7" s="769"/>
      <c r="G7" s="769"/>
      <c r="H7" s="769"/>
      <c r="I7" s="769"/>
      <c r="J7" s="305" t="s">
        <v>461</v>
      </c>
      <c r="K7" s="305"/>
      <c r="L7" s="305"/>
      <c r="M7" s="305"/>
      <c r="N7" s="305"/>
      <c r="O7" s="306">
        <v>42731</v>
      </c>
      <c r="P7" s="709"/>
      <c r="Q7" s="935"/>
      <c r="R7" s="936"/>
      <c r="S7" s="937"/>
    </row>
    <row r="8" spans="1:25" s="10" customFormat="1" ht="9.75" customHeight="1" x14ac:dyDescent="0.25">
      <c r="A8" s="922"/>
      <c r="B8" s="923"/>
      <c r="C8" s="924"/>
      <c r="D8" s="768"/>
      <c r="E8" s="769"/>
      <c r="F8" s="769"/>
      <c r="G8" s="769"/>
      <c r="H8" s="769"/>
      <c r="I8" s="769"/>
      <c r="J8" s="305"/>
      <c r="K8" s="305"/>
      <c r="L8" s="305"/>
      <c r="M8" s="305"/>
      <c r="N8" s="305"/>
      <c r="O8" s="307"/>
      <c r="P8" s="709"/>
      <c r="Q8" s="935"/>
      <c r="R8" s="936"/>
      <c r="S8" s="937"/>
    </row>
    <row r="9" spans="1:25" s="10" customFormat="1" ht="13.5" customHeight="1" thickBot="1" x14ac:dyDescent="0.3">
      <c r="A9" s="925"/>
      <c r="B9" s="926"/>
      <c r="C9" s="927"/>
      <c r="D9" s="948"/>
      <c r="E9" s="766"/>
      <c r="F9" s="766"/>
      <c r="G9" s="766"/>
      <c r="H9" s="766"/>
      <c r="I9" s="766"/>
      <c r="J9" s="305" t="s">
        <v>462</v>
      </c>
      <c r="K9" s="305"/>
      <c r="L9" s="305"/>
      <c r="M9" s="305"/>
      <c r="N9" s="305"/>
      <c r="O9" s="525" t="s">
        <v>60</v>
      </c>
      <c r="P9" s="704"/>
      <c r="Q9" s="938"/>
      <c r="R9" s="939"/>
      <c r="S9" s="940"/>
    </row>
    <row r="10" spans="1:25" s="10" customFormat="1" ht="16.5" customHeight="1" thickBot="1" x14ac:dyDescent="0.3">
      <c r="A10" s="334" t="s">
        <v>67</v>
      </c>
      <c r="B10" s="335"/>
      <c r="C10" s="335"/>
      <c r="D10" s="335"/>
      <c r="E10" s="335"/>
      <c r="F10" s="335"/>
      <c r="G10" s="335"/>
      <c r="H10" s="335"/>
      <c r="I10" s="335"/>
      <c r="J10" s="343"/>
      <c r="K10" s="343"/>
      <c r="L10" s="343"/>
      <c r="M10" s="343"/>
      <c r="N10" s="343"/>
      <c r="O10" s="343"/>
      <c r="P10" s="343"/>
      <c r="Q10" s="335"/>
      <c r="R10" s="335"/>
      <c r="S10" s="336"/>
      <c r="T10" s="224"/>
      <c r="U10" s="224"/>
      <c r="V10" s="224"/>
      <c r="W10" s="224"/>
      <c r="X10" s="224"/>
      <c r="Y10" s="224"/>
    </row>
    <row r="11" spans="1:25" s="10" customFormat="1" ht="12.75" customHeight="1" x14ac:dyDescent="0.25">
      <c r="A11" s="337" t="s">
        <v>68</v>
      </c>
      <c r="B11" s="338"/>
      <c r="C11" s="337" t="s">
        <v>69</v>
      </c>
      <c r="D11" s="339"/>
      <c r="E11" s="338"/>
      <c r="F11" s="337" t="s">
        <v>70</v>
      </c>
      <c r="G11" s="339"/>
      <c r="H11" s="338"/>
      <c r="I11" s="337" t="s">
        <v>71</v>
      </c>
      <c r="J11" s="339"/>
      <c r="K11" s="338"/>
      <c r="L11" s="337" t="s">
        <v>72</v>
      </c>
      <c r="M11" s="339"/>
      <c r="N11" s="339"/>
      <c r="O11" s="338"/>
      <c r="P11" s="337" t="s">
        <v>73</v>
      </c>
      <c r="Q11" s="339"/>
      <c r="R11" s="339"/>
      <c r="S11" s="338"/>
      <c r="T11" s="224"/>
      <c r="U11" s="224"/>
      <c r="V11" s="224"/>
      <c r="W11" s="224"/>
      <c r="X11" s="224"/>
      <c r="Y11" s="224"/>
    </row>
    <row r="12" spans="1:25" s="10" customFormat="1" ht="17.25" customHeight="1" thickBot="1" x14ac:dyDescent="0.3">
      <c r="A12" s="968" t="str">
        <f>'F2. COMP. LAB Y COM COMPOR'!A13:B13</f>
        <v>CEDULA DE CIUDADANIA</v>
      </c>
      <c r="B12" s="969"/>
      <c r="C12" s="970">
        <f>'F2. COMP. LAB Y COM COMPOR'!C13:E13</f>
        <v>0</v>
      </c>
      <c r="D12" s="971"/>
      <c r="E12" s="972"/>
      <c r="F12" s="968">
        <f>'F2. COMP. LAB Y COM COMPOR'!F13:H13</f>
        <v>0</v>
      </c>
      <c r="G12" s="973"/>
      <c r="H12" s="969"/>
      <c r="I12" s="974">
        <f>'F2. COMP. LAB Y COM COMPOR'!I13:K13</f>
        <v>0</v>
      </c>
      <c r="J12" s="975"/>
      <c r="K12" s="976"/>
      <c r="L12" s="974">
        <f>'F2. COMP. LAB Y COM COMPOR'!L13:O13</f>
        <v>0</v>
      </c>
      <c r="M12" s="975"/>
      <c r="N12" s="975"/>
      <c r="O12" s="976"/>
      <c r="P12" s="974">
        <f>'F2. COMP. LAB Y COM COMPOR'!P13:S13</f>
        <v>0</v>
      </c>
      <c r="Q12" s="975"/>
      <c r="R12" s="975"/>
      <c r="S12" s="976"/>
      <c r="T12" s="1"/>
      <c r="U12" s="1"/>
      <c r="V12" s="1"/>
      <c r="W12" s="1"/>
      <c r="X12" s="1"/>
      <c r="Y12" s="1"/>
    </row>
    <row r="13" spans="1:25" s="10" customFormat="1" ht="12.75" customHeight="1" x14ac:dyDescent="0.25">
      <c r="A13" s="337" t="s">
        <v>74</v>
      </c>
      <c r="B13" s="339"/>
      <c r="C13" s="339"/>
      <c r="D13" s="339"/>
      <c r="E13" s="339"/>
      <c r="F13" s="339"/>
      <c r="G13" s="339"/>
      <c r="H13" s="339"/>
      <c r="I13" s="337" t="s">
        <v>75</v>
      </c>
      <c r="J13" s="339"/>
      <c r="K13" s="339"/>
      <c r="L13" s="339"/>
      <c r="M13" s="339"/>
      <c r="N13" s="339"/>
      <c r="O13" s="339"/>
      <c r="P13" s="339"/>
      <c r="Q13" s="339"/>
      <c r="R13" s="339"/>
      <c r="S13" s="338"/>
      <c r="T13" s="224"/>
      <c r="U13" s="224"/>
      <c r="V13" s="224"/>
      <c r="W13" s="224"/>
      <c r="X13" s="224"/>
      <c r="Y13" s="224"/>
    </row>
    <row r="14" spans="1:25" s="10" customFormat="1" ht="19.5" customHeight="1" thickBot="1" x14ac:dyDescent="0.3">
      <c r="A14" s="316">
        <f>'F2. COMP. LAB Y COM COMPOR'!A15:H15</f>
        <v>0</v>
      </c>
      <c r="B14" s="317"/>
      <c r="C14" s="317"/>
      <c r="D14" s="317"/>
      <c r="E14" s="317"/>
      <c r="F14" s="320"/>
      <c r="G14" s="320"/>
      <c r="H14" s="317"/>
      <c r="I14" s="344" t="str">
        <f>'F2. COMP. LAB Y COM COMPOR'!I15:S15</f>
        <v>ddd</v>
      </c>
      <c r="J14" s="345"/>
      <c r="K14" s="345"/>
      <c r="L14" s="345"/>
      <c r="M14" s="345"/>
      <c r="N14" s="345"/>
      <c r="O14" s="345"/>
      <c r="P14" s="345"/>
      <c r="Q14" s="345"/>
      <c r="R14" s="345"/>
      <c r="S14" s="346"/>
      <c r="T14" s="26"/>
      <c r="U14" s="26"/>
      <c r="V14" s="26"/>
      <c r="W14" s="26"/>
      <c r="X14" s="26"/>
      <c r="Y14" s="26"/>
    </row>
    <row r="15" spans="1:25" s="10" customFormat="1" ht="12.75" customHeight="1" x14ac:dyDescent="0.25">
      <c r="A15" s="337" t="s">
        <v>76</v>
      </c>
      <c r="B15" s="339"/>
      <c r="C15" s="339"/>
      <c r="D15" s="339"/>
      <c r="E15" s="339"/>
      <c r="F15" s="337" t="s">
        <v>77</v>
      </c>
      <c r="G15" s="338"/>
      <c r="H15" s="221" t="s">
        <v>78</v>
      </c>
      <c r="I15" s="337" t="str">
        <f>'F2. COMP. LAB Y COM COMPOR'!I16</f>
        <v>Propósito del empleo:</v>
      </c>
      <c r="J15" s="339"/>
      <c r="K15" s="338"/>
      <c r="L15" s="949">
        <f>'F2. COMP. LAB Y COM COMPOR'!J16</f>
        <v>0</v>
      </c>
      <c r="M15" s="950"/>
      <c r="N15" s="950"/>
      <c r="O15" s="950"/>
      <c r="P15" s="950"/>
      <c r="Q15" s="950"/>
      <c r="R15" s="950"/>
      <c r="S15" s="951"/>
      <c r="T15" s="26"/>
      <c r="U15" s="26"/>
      <c r="V15" s="26"/>
      <c r="W15" s="26"/>
      <c r="X15" s="26"/>
      <c r="Y15" s="26"/>
    </row>
    <row r="16" spans="1:25" s="10" customFormat="1" ht="18" customHeight="1" thickBot="1" x14ac:dyDescent="0.3">
      <c r="A16" s="962" t="str">
        <f>'F2. COMP. LAB Y COM COMPOR'!A17:E17</f>
        <v>DIRECTIVO</v>
      </c>
      <c r="B16" s="963"/>
      <c r="C16" s="963"/>
      <c r="D16" s="963"/>
      <c r="E16" s="963"/>
      <c r="F16" s="962">
        <f>'F2. COMP. LAB Y COM COMPOR'!F17:G17</f>
        <v>0</v>
      </c>
      <c r="G16" s="964"/>
      <c r="H16" s="238">
        <f>'F2. COMP. LAB Y COM COMPOR'!H17</f>
        <v>0</v>
      </c>
      <c r="I16" s="316"/>
      <c r="J16" s="317"/>
      <c r="K16" s="318"/>
      <c r="L16" s="952"/>
      <c r="M16" s="953"/>
      <c r="N16" s="953"/>
      <c r="O16" s="953"/>
      <c r="P16" s="953"/>
      <c r="Q16" s="953"/>
      <c r="R16" s="953"/>
      <c r="S16" s="954"/>
      <c r="T16" s="1"/>
      <c r="U16" s="1"/>
      <c r="V16" s="1"/>
      <c r="W16" s="1"/>
      <c r="X16" s="1"/>
      <c r="Y16" s="1"/>
    </row>
    <row r="17" spans="1:25" s="10" customFormat="1" ht="16.5" customHeight="1" thickBot="1" x14ac:dyDescent="0.3">
      <c r="A17" s="334" t="s">
        <v>79</v>
      </c>
      <c r="B17" s="335"/>
      <c r="C17" s="335"/>
      <c r="D17" s="335"/>
      <c r="E17" s="335"/>
      <c r="F17" s="335"/>
      <c r="G17" s="335"/>
      <c r="H17" s="335"/>
      <c r="I17" s="335"/>
      <c r="J17" s="335"/>
      <c r="K17" s="335"/>
      <c r="L17" s="335"/>
      <c r="M17" s="335"/>
      <c r="N17" s="335"/>
      <c r="O17" s="335"/>
      <c r="P17" s="335"/>
      <c r="Q17" s="335"/>
      <c r="R17" s="335"/>
      <c r="S17" s="336"/>
      <c r="T17" s="224"/>
      <c r="U17" s="224"/>
      <c r="V17" s="224"/>
      <c r="W17" s="224"/>
      <c r="X17" s="224"/>
      <c r="Y17" s="224"/>
    </row>
    <row r="18" spans="1:25" s="10" customFormat="1" ht="12.75" customHeight="1" x14ac:dyDescent="0.25">
      <c r="A18" s="337" t="s">
        <v>80</v>
      </c>
      <c r="B18" s="338"/>
      <c r="C18" s="337" t="s">
        <v>69</v>
      </c>
      <c r="D18" s="339"/>
      <c r="E18" s="338"/>
      <c r="F18" s="337" t="s">
        <v>70</v>
      </c>
      <c r="G18" s="339"/>
      <c r="H18" s="338"/>
      <c r="I18" s="337" t="s">
        <v>71</v>
      </c>
      <c r="J18" s="339"/>
      <c r="K18" s="338"/>
      <c r="L18" s="337" t="s">
        <v>72</v>
      </c>
      <c r="M18" s="339"/>
      <c r="N18" s="339"/>
      <c r="O18" s="338"/>
      <c r="P18" s="337" t="s">
        <v>73</v>
      </c>
      <c r="Q18" s="339"/>
      <c r="R18" s="339"/>
      <c r="S18" s="338"/>
      <c r="T18" s="224"/>
      <c r="U18" s="224"/>
      <c r="V18" s="224"/>
      <c r="W18" s="224"/>
      <c r="X18" s="224"/>
      <c r="Y18" s="224"/>
    </row>
    <row r="19" spans="1:25" s="10" customFormat="1" ht="20.25" customHeight="1" thickBot="1" x14ac:dyDescent="0.3">
      <c r="A19" s="311" t="str">
        <f>'F2. COMP. LAB Y COM COMPOR'!A20:B20</f>
        <v>CEDULA DE CIUDADANIA</v>
      </c>
      <c r="B19" s="312"/>
      <c r="C19" s="955">
        <f>'F2. COMP. LAB Y COM COMPOR'!C20:E20</f>
        <v>0</v>
      </c>
      <c r="D19" s="956"/>
      <c r="E19" s="957"/>
      <c r="F19" s="311">
        <f>'F2. COMP. LAB Y COM COMPOR'!F20:H20</f>
        <v>0</v>
      </c>
      <c r="G19" s="958"/>
      <c r="H19" s="312"/>
      <c r="I19" s="959" t="str">
        <f>'F2. COMP. LAB Y COM COMPOR'!I20:K20</f>
        <v xml:space="preserve">  </v>
      </c>
      <c r="J19" s="960"/>
      <c r="K19" s="961"/>
      <c r="L19" s="959">
        <f>'F2. COMP. LAB Y COM COMPOR'!L20:O20</f>
        <v>0</v>
      </c>
      <c r="M19" s="960"/>
      <c r="N19" s="960"/>
      <c r="O19" s="961"/>
      <c r="P19" s="311" t="str">
        <f>'F2. COMP. LAB Y COM COMPOR'!P20:S20</f>
        <v xml:space="preserve">  </v>
      </c>
      <c r="Q19" s="958"/>
      <c r="R19" s="958"/>
      <c r="S19" s="312"/>
      <c r="T19" s="1"/>
      <c r="U19" s="1"/>
      <c r="V19" s="1"/>
      <c r="W19" s="1"/>
      <c r="X19" s="1"/>
      <c r="Y19" s="1"/>
    </row>
    <row r="20" spans="1:25" s="10" customFormat="1" ht="12.75" customHeight="1" x14ac:dyDescent="0.25">
      <c r="A20" s="355" t="s">
        <v>81</v>
      </c>
      <c r="B20" s="356"/>
      <c r="C20" s="320"/>
      <c r="D20" s="320"/>
      <c r="E20" s="320"/>
      <c r="F20" s="320"/>
      <c r="G20" s="319" t="s">
        <v>75</v>
      </c>
      <c r="H20" s="320"/>
      <c r="I20" s="339"/>
      <c r="J20" s="339"/>
      <c r="K20" s="339"/>
      <c r="L20" s="339"/>
      <c r="M20" s="338"/>
      <c r="N20" s="339" t="s">
        <v>77</v>
      </c>
      <c r="O20" s="338"/>
      <c r="P20" s="339" t="s">
        <v>78</v>
      </c>
      <c r="Q20" s="338"/>
      <c r="R20" s="337" t="s">
        <v>76</v>
      </c>
      <c r="S20" s="338"/>
      <c r="T20" s="224"/>
      <c r="U20" s="224"/>
      <c r="V20" s="224"/>
      <c r="W20" s="224"/>
      <c r="X20" s="224"/>
      <c r="Y20" s="224"/>
    </row>
    <row r="21" spans="1:25" s="10" customFormat="1" ht="30.75" customHeight="1" thickBot="1" x14ac:dyDescent="0.3">
      <c r="A21" s="962">
        <f>'F2. COMP. LAB Y COM COMPOR'!A22:F22</f>
        <v>0</v>
      </c>
      <c r="B21" s="963"/>
      <c r="C21" s="963"/>
      <c r="D21" s="963"/>
      <c r="E21" s="963"/>
      <c r="F21" s="963"/>
      <c r="G21" s="965">
        <f>'F2. COMP. LAB Y COM COMPOR'!G22:M22</f>
        <v>0</v>
      </c>
      <c r="H21" s="966"/>
      <c r="I21" s="966"/>
      <c r="J21" s="966"/>
      <c r="K21" s="966"/>
      <c r="L21" s="966"/>
      <c r="M21" s="967"/>
      <c r="N21" s="962">
        <f>'F2. COMP. LAB Y COM COMPOR'!N22:O22</f>
        <v>0</v>
      </c>
      <c r="O21" s="964"/>
      <c r="P21" s="962">
        <f>'F2. COMP. LAB Y COM COMPOR'!P22:Q22</f>
        <v>0</v>
      </c>
      <c r="Q21" s="964"/>
      <c r="R21" s="965">
        <f>'F2. COMP. LAB Y COM COMPOR'!R22:S22</f>
        <v>0</v>
      </c>
      <c r="S21" s="967"/>
      <c r="T21" s="224"/>
      <c r="U21" s="224"/>
      <c r="V21" s="224"/>
      <c r="W21" s="224"/>
      <c r="X21" s="224"/>
      <c r="Y21" s="224"/>
    </row>
    <row r="22" spans="1:25" s="10" customFormat="1" ht="18.75" customHeight="1" thickBot="1" x14ac:dyDescent="0.3">
      <c r="A22" s="334" t="s">
        <v>82</v>
      </c>
      <c r="B22" s="335"/>
      <c r="C22" s="335"/>
      <c r="D22" s="335"/>
      <c r="E22" s="335"/>
      <c r="F22" s="335"/>
      <c r="G22" s="335"/>
      <c r="H22" s="335"/>
      <c r="I22" s="335"/>
      <c r="J22" s="335"/>
      <c r="K22" s="335"/>
      <c r="L22" s="335"/>
      <c r="M22" s="335"/>
      <c r="N22" s="335"/>
      <c r="O22" s="335"/>
      <c r="P22" s="335"/>
      <c r="Q22" s="335"/>
      <c r="R22" s="335"/>
      <c r="S22" s="336"/>
      <c r="T22" s="224"/>
      <c r="U22" s="224"/>
      <c r="V22" s="224"/>
      <c r="W22" s="224"/>
      <c r="X22" s="224"/>
      <c r="Y22" s="224"/>
    </row>
    <row r="23" spans="1:25" s="10" customFormat="1" ht="12.75" customHeight="1" x14ac:dyDescent="0.25">
      <c r="A23" s="337" t="s">
        <v>80</v>
      </c>
      <c r="B23" s="338"/>
      <c r="C23" s="337" t="s">
        <v>69</v>
      </c>
      <c r="D23" s="339"/>
      <c r="E23" s="338"/>
      <c r="F23" s="337" t="s">
        <v>70</v>
      </c>
      <c r="G23" s="339"/>
      <c r="H23" s="338"/>
      <c r="I23" s="337" t="s">
        <v>71</v>
      </c>
      <c r="J23" s="339"/>
      <c r="K23" s="338"/>
      <c r="L23" s="337" t="s">
        <v>72</v>
      </c>
      <c r="M23" s="339"/>
      <c r="N23" s="339"/>
      <c r="O23" s="338"/>
      <c r="P23" s="337" t="s">
        <v>73</v>
      </c>
      <c r="Q23" s="339"/>
      <c r="R23" s="339"/>
      <c r="S23" s="338"/>
      <c r="T23" s="224"/>
      <c r="U23" s="224"/>
      <c r="V23" s="224"/>
      <c r="W23" s="224"/>
      <c r="X23" s="224"/>
      <c r="Y23" s="224"/>
    </row>
    <row r="24" spans="1:25" s="10" customFormat="1" ht="16.5" customHeight="1" thickBot="1" x14ac:dyDescent="0.3">
      <c r="A24" s="968" t="str">
        <f>'F2. COMP. LAB Y COM COMPOR'!$A$26:$B$26</f>
        <v>CEDULA DE CIUDADANIA</v>
      </c>
      <c r="B24" s="969"/>
      <c r="C24" s="1158" t="str">
        <f>IF('F2. COMP. LAB Y COM COMPOR'!R24="NO","NO REQUERIDO",'F2. COMP. LAB Y COM COMPOR'!$C$26:$E$26)</f>
        <v>NO REQUERIDO</v>
      </c>
      <c r="D24" s="1159"/>
      <c r="E24" s="1160"/>
      <c r="F24" s="965" t="str">
        <f>IF('F2. COMP. LAB Y COM COMPOR'!R24="NO","NO REQUERIDO",'F2. COMP. LAB Y COM COMPOR'!$F$26:$H$26)</f>
        <v>NO REQUERIDO</v>
      </c>
      <c r="G24" s="1161"/>
      <c r="H24" s="1162"/>
      <c r="I24" s="1163" t="str">
        <f>IF('F2. COMP. LAB Y COM COMPOR'!R24="NO","NO REQUERIDO",'F2. COMP. LAB Y COM COMPOR'!$I$26:$K$26)</f>
        <v>NO REQUERIDO</v>
      </c>
      <c r="J24" s="1161"/>
      <c r="K24" s="1162"/>
      <c r="L24" s="1163" t="str">
        <f>IF('F2. COMP. LAB Y COM COMPOR'!R24="NO","NO REQUERIDO",'F2. COMP. LAB Y COM COMPOR'!$L$26:$O$26)</f>
        <v>NO REQUERIDO</v>
      </c>
      <c r="M24" s="1161"/>
      <c r="N24" s="1161"/>
      <c r="O24" s="1162"/>
      <c r="P24" s="965" t="str">
        <f>IF('F2. COMP. LAB Y COM COMPOR'!R24="NO","NO REQUERIDO",'F2. COMP. LAB Y COM COMPOR'!$P$26:$S$26)</f>
        <v>NO REQUERIDO</v>
      </c>
      <c r="Q24" s="966"/>
      <c r="R24" s="966"/>
      <c r="S24" s="967"/>
      <c r="T24" s="224"/>
      <c r="U24" s="224"/>
      <c r="V24" s="224"/>
      <c r="W24" s="224"/>
      <c r="X24" s="224"/>
      <c r="Y24" s="224"/>
    </row>
    <row r="25" spans="1:25" s="10" customFormat="1" ht="12.75" customHeight="1" x14ac:dyDescent="0.25">
      <c r="A25" s="355" t="s">
        <v>83</v>
      </c>
      <c r="B25" s="356"/>
      <c r="C25" s="356"/>
      <c r="D25" s="356"/>
      <c r="E25" s="356"/>
      <c r="F25" s="356"/>
      <c r="G25" s="337" t="s">
        <v>75</v>
      </c>
      <c r="H25" s="339"/>
      <c r="I25" s="339"/>
      <c r="J25" s="339"/>
      <c r="K25" s="339"/>
      <c r="L25" s="339"/>
      <c r="M25" s="338"/>
      <c r="N25" s="339" t="s">
        <v>77</v>
      </c>
      <c r="O25" s="338"/>
      <c r="P25" s="339" t="s">
        <v>78</v>
      </c>
      <c r="Q25" s="338"/>
      <c r="R25" s="337" t="s">
        <v>76</v>
      </c>
      <c r="S25" s="338"/>
      <c r="T25" s="224"/>
      <c r="U25" s="224"/>
      <c r="V25" s="224"/>
      <c r="W25" s="224"/>
      <c r="X25" s="224"/>
      <c r="Y25" s="224"/>
    </row>
    <row r="26" spans="1:25" s="10" customFormat="1" ht="18.75" customHeight="1" thickBot="1" x14ac:dyDescent="0.3">
      <c r="A26" s="965" t="str">
        <f>IF('F2. COMP. LAB Y COM COMPOR'!R24="NO","NO REQUERIDO",'F2. COMP. LAB Y COM COMPOR'!$A$28:$F$28)</f>
        <v>NO REQUERIDO</v>
      </c>
      <c r="B26" s="966"/>
      <c r="C26" s="966"/>
      <c r="D26" s="966"/>
      <c r="E26" s="966"/>
      <c r="F26" s="966"/>
      <c r="G26" s="965" t="str">
        <f>IF('F2. COMP. LAB Y COM COMPOR'!R24="NO","NO REQUERIDO",'F2. COMP. LAB Y COM COMPOR'!$G$28:$M$28)</f>
        <v>NO REQUERIDO</v>
      </c>
      <c r="H26" s="966"/>
      <c r="I26" s="966"/>
      <c r="J26" s="966"/>
      <c r="K26" s="966"/>
      <c r="L26" s="966"/>
      <c r="M26" s="967"/>
      <c r="N26" s="962" t="str">
        <f>IF('F2. COMP. LAB Y COM COMPOR'!R24="NO","NO REQUERIDO",'F2. COMP. LAB Y COM COMPOR'!$N$28:$O$28)</f>
        <v>NO REQUERIDO</v>
      </c>
      <c r="O26" s="964"/>
      <c r="P26" s="962" t="str">
        <f>IF('F2. COMP. LAB Y COM COMPOR'!R24="NO","NO REQUERIDO",'F2. COMP. LAB Y COM COMPOR'!$P$28:$Q$28)</f>
        <v>NO REQUERIDO</v>
      </c>
      <c r="Q26" s="964"/>
      <c r="R26" s="965" t="str">
        <f>IF('F2. COMP. LAB Y COM COMPOR'!R24="NO","NO REQUERIDO",'F2. COMP. LAB Y COM COMPOR'!$R$28:$S$28)</f>
        <v>NO REQUERIDO</v>
      </c>
      <c r="S26" s="967"/>
      <c r="T26" s="224"/>
      <c r="U26" s="224"/>
      <c r="V26" s="224"/>
      <c r="W26" s="224"/>
      <c r="X26" s="224"/>
      <c r="Y26" s="224"/>
    </row>
    <row r="27" spans="1:25" s="10" customFormat="1" ht="18" customHeight="1" x14ac:dyDescent="0.4">
      <c r="A27" s="1165" t="s">
        <v>520</v>
      </c>
      <c r="B27" s="1166"/>
      <c r="C27" s="1166"/>
      <c r="D27" s="1166"/>
      <c r="E27" s="1166"/>
      <c r="F27" s="1166"/>
      <c r="G27" s="1166"/>
      <c r="H27" s="1166"/>
      <c r="I27" s="1166"/>
      <c r="J27" s="1166"/>
      <c r="K27" s="1166"/>
      <c r="L27" s="1166"/>
      <c r="M27" s="1166"/>
      <c r="N27" s="1166"/>
      <c r="O27" s="1166"/>
      <c r="P27" s="1166"/>
      <c r="Q27" s="1166"/>
      <c r="R27" s="1166"/>
      <c r="S27" s="1167"/>
    </row>
    <row r="28" spans="1:25" s="10" customFormat="1" ht="13.5" customHeight="1" x14ac:dyDescent="0.3">
      <c r="A28" s="978" t="s">
        <v>521</v>
      </c>
      <c r="B28" s="978"/>
      <c r="C28" s="978"/>
      <c r="D28" s="978"/>
      <c r="E28" s="978"/>
      <c r="F28" s="978" t="s">
        <v>522</v>
      </c>
      <c r="G28" s="978"/>
      <c r="H28" s="978"/>
      <c r="I28" s="978"/>
      <c r="J28" s="978"/>
      <c r="K28" s="978"/>
      <c r="L28" s="979" t="s">
        <v>523</v>
      </c>
      <c r="M28" s="980"/>
      <c r="N28" s="978" t="s">
        <v>524</v>
      </c>
      <c r="O28" s="978"/>
      <c r="P28" s="978"/>
      <c r="Q28" s="978"/>
      <c r="R28" s="978"/>
      <c r="S28" s="1168"/>
    </row>
    <row r="29" spans="1:25" s="10" customFormat="1" ht="18" customHeight="1" x14ac:dyDescent="0.25">
      <c r="A29" s="600" t="s">
        <v>525</v>
      </c>
      <c r="B29" s="600"/>
      <c r="C29" s="600" t="s">
        <v>526</v>
      </c>
      <c r="D29" s="600"/>
      <c r="E29" s="600"/>
      <c r="F29" s="985" t="s">
        <v>527</v>
      </c>
      <c r="G29" s="986"/>
      <c r="H29" s="986"/>
      <c r="I29" s="986"/>
      <c r="J29" s="986"/>
      <c r="K29" s="987"/>
      <c r="L29" s="981"/>
      <c r="M29" s="982"/>
      <c r="N29" s="600" t="s">
        <v>528</v>
      </c>
      <c r="O29" s="600"/>
      <c r="P29" s="600" t="s">
        <v>529</v>
      </c>
      <c r="Q29" s="600"/>
      <c r="R29" s="600" t="s">
        <v>269</v>
      </c>
      <c r="S29" s="1164"/>
      <c r="T29" s="53"/>
    </row>
    <row r="30" spans="1:25" s="10" customFormat="1" ht="36.75" customHeight="1" x14ac:dyDescent="0.25">
      <c r="A30" s="600"/>
      <c r="B30" s="600"/>
      <c r="C30" s="600"/>
      <c r="D30" s="600"/>
      <c r="E30" s="600"/>
      <c r="F30" s="988"/>
      <c r="G30" s="989"/>
      <c r="H30" s="989"/>
      <c r="I30" s="989"/>
      <c r="J30" s="989"/>
      <c r="K30" s="990"/>
      <c r="L30" s="983"/>
      <c r="M30" s="984"/>
      <c r="N30" s="600"/>
      <c r="O30" s="600"/>
      <c r="P30" s="600"/>
      <c r="Q30" s="600"/>
      <c r="R30" s="600"/>
      <c r="S30" s="1164"/>
      <c r="T30" s="53"/>
    </row>
    <row r="31" spans="1:25" s="10" customFormat="1" ht="36.75" customHeight="1" x14ac:dyDescent="0.25">
      <c r="A31" s="994"/>
      <c r="B31" s="995"/>
      <c r="C31" s="977" t="s">
        <v>530</v>
      </c>
      <c r="D31" s="977"/>
      <c r="E31" s="173" t="str">
        <f>CONCATENATE(IF('F1. INF. GENERAL'!L45=0,0,IF('F1. INF. GENERAL'!O47=0,'F1. INF. GENERAL'!L44,'F8. EVA. EVENTUAL (Semestre 1)'!L46))," días")</f>
        <v>180 días</v>
      </c>
      <c r="F31" s="991" t="s">
        <v>530</v>
      </c>
      <c r="G31" s="992"/>
      <c r="H31" s="992"/>
      <c r="I31" s="992"/>
      <c r="J31" s="993"/>
      <c r="K31" s="173" t="str">
        <f>CONCATENATE(IF('F1. INF. GENERAL'!P45=0,0,IF('F1. INF. GENERAL'!S47=0,'F1. INF. GENERAL'!P44,'F8. EVA. EVENTUAL (Semestre 2)'!L45))," días")</f>
        <v>180 días</v>
      </c>
      <c r="L31" s="1000">
        <f>+'F1. INF. GENERAL'!P53</f>
        <v>0</v>
      </c>
      <c r="M31" s="1001"/>
      <c r="N31" s="994"/>
      <c r="O31" s="995"/>
      <c r="P31" s="1146">
        <f>'F1. INF. GENERAL'!L58</f>
        <v>0</v>
      </c>
      <c r="Q31" s="1147"/>
      <c r="R31" s="1152" t="str">
        <f>'F1. INF. GENERAL'!P58</f>
        <v>NO APLICA</v>
      </c>
      <c r="S31" s="1153"/>
      <c r="T31" s="53"/>
    </row>
    <row r="32" spans="1:25" s="10" customFormat="1" ht="25.5" customHeight="1" x14ac:dyDescent="0.25">
      <c r="A32" s="996"/>
      <c r="B32" s="997"/>
      <c r="C32" s="977" t="s">
        <v>531</v>
      </c>
      <c r="D32" s="977"/>
      <c r="E32" s="173">
        <f>IF('F1. INF. GENERAL'!O43="",'F1. INF. GENERAL'!O47,'F1. INF. GENERAL'!O43)</f>
        <v>0</v>
      </c>
      <c r="F32" s="991" t="s">
        <v>531</v>
      </c>
      <c r="G32" s="992"/>
      <c r="H32" s="992"/>
      <c r="I32" s="992"/>
      <c r="J32" s="993"/>
      <c r="K32" s="173">
        <f>IF('F1. INF. GENERAL'!S43="",'F1. INF. GENERAL'!S47,'F1. INF. GENERAL'!S43)</f>
        <v>0</v>
      </c>
      <c r="L32" s="1002"/>
      <c r="M32" s="1003"/>
      <c r="N32" s="996"/>
      <c r="O32" s="997"/>
      <c r="P32" s="1148"/>
      <c r="Q32" s="1149"/>
      <c r="R32" s="1154"/>
      <c r="S32" s="1155"/>
      <c r="T32" s="54"/>
    </row>
    <row r="33" spans="1:20" s="10" customFormat="1" ht="36" customHeight="1" x14ac:dyDescent="0.25">
      <c r="A33" s="998"/>
      <c r="B33" s="999"/>
      <c r="C33" s="977" t="s">
        <v>532</v>
      </c>
      <c r="D33" s="977"/>
      <c r="E33" s="174">
        <f>IF('F1. INF. GENERAL'!F58="CALIFIQUE 4 COMPETENCIAS",'F1. INF. GENERAL'!F59,'F1. INF. GENERAL'!F58)</f>
        <v>0</v>
      </c>
      <c r="F33" s="991" t="s">
        <v>532</v>
      </c>
      <c r="G33" s="992"/>
      <c r="H33" s="992"/>
      <c r="I33" s="992"/>
      <c r="J33" s="993"/>
      <c r="K33" s="174">
        <f>IF('F1. INF. GENERAL'!H58="CALIFIQUE 4 COMPETENCIAS",'F1. INF. GENERAL'!H59,'F1. INF. GENERAL'!H58)</f>
        <v>0</v>
      </c>
      <c r="L33" s="1004"/>
      <c r="M33" s="1005"/>
      <c r="N33" s="998"/>
      <c r="O33" s="999"/>
      <c r="P33" s="1150"/>
      <c r="Q33" s="1151"/>
      <c r="R33" s="1156"/>
      <c r="S33" s="1157"/>
      <c r="T33" s="54"/>
    </row>
    <row r="34" spans="1:20" s="10" customFormat="1" ht="13.5" customHeight="1" x14ac:dyDescent="0.25">
      <c r="A34" s="1006" t="s">
        <v>533</v>
      </c>
      <c r="B34" s="1007"/>
      <c r="C34" s="1014"/>
      <c r="D34" s="1014"/>
      <c r="E34" s="1014"/>
      <c r="F34" s="63"/>
      <c r="G34" s="1007" t="s">
        <v>533</v>
      </c>
      <c r="H34" s="1007"/>
      <c r="I34" s="1007"/>
      <c r="J34" s="1007"/>
      <c r="K34" s="1007"/>
      <c r="L34" s="52"/>
      <c r="M34" s="52"/>
      <c r="N34" s="1007"/>
      <c r="O34" s="1007"/>
      <c r="P34" s="1014" t="s">
        <v>534</v>
      </c>
      <c r="Q34" s="1014"/>
      <c r="R34" s="1014"/>
      <c r="S34" s="1015"/>
      <c r="T34" s="52"/>
    </row>
    <row r="35" spans="1:20" s="10" customFormat="1" ht="13.5" customHeight="1" x14ac:dyDescent="0.25">
      <c r="A35" s="1006"/>
      <c r="B35" s="1007"/>
      <c r="C35" s="1014"/>
      <c r="D35" s="1014"/>
      <c r="E35" s="1014"/>
      <c r="F35" s="63"/>
      <c r="G35" s="1007"/>
      <c r="H35" s="1007"/>
      <c r="I35" s="1007"/>
      <c r="J35" s="1007"/>
      <c r="K35" s="1007"/>
      <c r="L35" s="52"/>
      <c r="M35" s="52"/>
      <c r="N35" s="1007"/>
      <c r="O35" s="1007"/>
      <c r="P35" s="1014"/>
      <c r="Q35" s="1014"/>
      <c r="R35" s="1014"/>
      <c r="S35" s="1015"/>
      <c r="T35" s="52"/>
    </row>
    <row r="36" spans="1:20" s="10" customFormat="1" ht="13.5" customHeight="1" x14ac:dyDescent="0.25">
      <c r="A36" s="1046" t="s">
        <v>535</v>
      </c>
      <c r="B36" s="1047"/>
      <c r="C36" s="1048"/>
      <c r="D36" s="1048"/>
      <c r="E36" s="1048"/>
      <c r="F36" s="64"/>
      <c r="G36" s="1047" t="s">
        <v>535</v>
      </c>
      <c r="H36" s="1047"/>
      <c r="I36" s="1047"/>
      <c r="J36" s="1047"/>
      <c r="K36" s="1047"/>
      <c r="L36" s="62"/>
      <c r="M36" s="62"/>
      <c r="N36" s="1047"/>
      <c r="O36" s="1047"/>
      <c r="P36" s="1014"/>
      <c r="Q36" s="1014"/>
      <c r="R36" s="1014"/>
      <c r="S36" s="1015"/>
      <c r="T36" s="1014"/>
    </row>
    <row r="37" spans="1:20" s="10" customFormat="1" ht="13.5" customHeight="1" x14ac:dyDescent="0.25">
      <c r="A37" s="1046"/>
      <c r="B37" s="1047"/>
      <c r="C37" s="1048"/>
      <c r="D37" s="1048"/>
      <c r="E37" s="1048"/>
      <c r="F37" s="64"/>
      <c r="G37" s="1047"/>
      <c r="H37" s="1047"/>
      <c r="I37" s="1047"/>
      <c r="J37" s="1047"/>
      <c r="K37" s="1047"/>
      <c r="L37" s="62"/>
      <c r="M37" s="62"/>
      <c r="N37" s="1047"/>
      <c r="O37" s="1047"/>
      <c r="P37" s="1014"/>
      <c r="Q37" s="1014"/>
      <c r="R37" s="1014"/>
      <c r="S37" s="1015"/>
      <c r="T37" s="1014"/>
    </row>
    <row r="38" spans="1:20" s="10" customFormat="1" ht="16.5" customHeight="1" x14ac:dyDescent="0.25">
      <c r="A38" s="1006" t="s">
        <v>536</v>
      </c>
      <c r="B38" s="1007"/>
      <c r="C38" s="1042" t="str">
        <f>IF(C24="NO REQUERIDO","NO APLICA","")</f>
        <v>NO APLICA</v>
      </c>
      <c r="D38" s="1042"/>
      <c r="E38" s="1042"/>
      <c r="F38" s="65"/>
      <c r="G38" s="1007" t="s">
        <v>536</v>
      </c>
      <c r="H38" s="1007"/>
      <c r="I38" s="1007"/>
      <c r="J38" s="1007"/>
      <c r="K38" s="1007"/>
      <c r="L38" s="1042" t="str">
        <f>IF(C24="NO REQUERIDO","NO APLICA","")</f>
        <v>NO APLICA</v>
      </c>
      <c r="M38" s="1042"/>
      <c r="N38" s="1042"/>
      <c r="O38" s="1042"/>
      <c r="P38" s="1042"/>
      <c r="Q38" s="1042"/>
      <c r="R38" s="1042"/>
      <c r="S38" s="1043"/>
      <c r="T38" s="1014"/>
    </row>
    <row r="39" spans="1:20" s="10" customFormat="1" ht="19.5" customHeight="1" x14ac:dyDescent="0.25">
      <c r="A39" s="1006"/>
      <c r="B39" s="1007"/>
      <c r="C39" s="1044"/>
      <c r="D39" s="1044"/>
      <c r="E39" s="1044"/>
      <c r="F39" s="66"/>
      <c r="G39" s="540"/>
      <c r="H39" s="540"/>
      <c r="I39" s="540"/>
      <c r="J39" s="540"/>
      <c r="K39" s="540"/>
      <c r="L39" s="1044"/>
      <c r="M39" s="1044"/>
      <c r="N39" s="1044"/>
      <c r="O39" s="1044"/>
      <c r="P39" s="1044"/>
      <c r="Q39" s="1044"/>
      <c r="R39" s="1044"/>
      <c r="S39" s="1045"/>
      <c r="T39" s="1014"/>
    </row>
    <row r="40" spans="1:20" s="10" customFormat="1" ht="13.5" customHeight="1" x14ac:dyDescent="0.25">
      <c r="A40" s="1028" t="s">
        <v>537</v>
      </c>
      <c r="B40" s="1028"/>
      <c r="C40" s="1028"/>
      <c r="D40" s="1028"/>
      <c r="E40" s="1028"/>
      <c r="F40" s="1028"/>
      <c r="G40" s="1028"/>
      <c r="H40" s="1028"/>
      <c r="I40" s="1028"/>
      <c r="J40" s="1028"/>
      <c r="K40" s="1028"/>
      <c r="L40" s="1028"/>
      <c r="M40" s="1028"/>
      <c r="N40" s="1028"/>
      <c r="O40" s="1028"/>
      <c r="P40" s="1028"/>
      <c r="Q40" s="1028"/>
      <c r="R40" s="1028"/>
      <c r="S40" s="1028"/>
    </row>
    <row r="41" spans="1:20" s="10" customFormat="1" ht="13.5" customHeight="1" x14ac:dyDescent="0.25">
      <c r="A41" s="1029" t="s">
        <v>137</v>
      </c>
      <c r="B41" s="1029"/>
      <c r="C41" s="1029"/>
      <c r="D41" s="1029"/>
      <c r="E41" s="1029"/>
      <c r="F41" s="1029"/>
      <c r="G41" s="1029"/>
      <c r="H41" s="1029"/>
      <c r="I41" s="1029"/>
      <c r="J41" s="1029"/>
      <c r="K41" s="1029"/>
      <c r="L41" s="1029"/>
      <c r="M41" s="1029"/>
      <c r="N41" s="1029"/>
      <c r="O41" s="1029"/>
      <c r="P41" s="1029"/>
      <c r="Q41" s="1029"/>
      <c r="R41" s="1029"/>
      <c r="S41" s="1029"/>
    </row>
    <row r="42" spans="1:20" s="10" customFormat="1" ht="13.5" customHeight="1" x14ac:dyDescent="0.25">
      <c r="A42" s="1029"/>
      <c r="B42" s="1029"/>
      <c r="C42" s="1029"/>
      <c r="D42" s="1029"/>
      <c r="E42" s="1029"/>
      <c r="F42" s="1029"/>
      <c r="G42" s="1029"/>
      <c r="H42" s="1029"/>
      <c r="I42" s="1029"/>
      <c r="J42" s="1029"/>
      <c r="K42" s="1029"/>
      <c r="L42" s="1029"/>
      <c r="M42" s="1029"/>
      <c r="N42" s="1029"/>
      <c r="O42" s="1029"/>
      <c r="P42" s="1029"/>
      <c r="Q42" s="1029"/>
      <c r="R42" s="1029"/>
      <c r="S42" s="1029"/>
    </row>
    <row r="43" spans="1:20" s="10" customFormat="1" ht="19.5" customHeight="1" thickBot="1" x14ac:dyDescent="0.3">
      <c r="A43" s="870" t="s">
        <v>538</v>
      </c>
      <c r="B43" s="343"/>
      <c r="C43" s="343"/>
      <c r="D43" s="343"/>
      <c r="E43" s="343"/>
      <c r="F43" s="343"/>
      <c r="G43" s="343"/>
      <c r="H43" s="343"/>
      <c r="I43" s="343"/>
      <c r="J43" s="343"/>
      <c r="K43" s="343"/>
      <c r="L43" s="343"/>
      <c r="M43" s="343"/>
      <c r="N43" s="343"/>
      <c r="O43" s="343"/>
      <c r="P43" s="343"/>
      <c r="Q43" s="343"/>
      <c r="R43" s="343"/>
      <c r="S43" s="871"/>
    </row>
    <row r="44" spans="1:20" s="10" customFormat="1" ht="21" customHeight="1" thickBot="1" x14ac:dyDescent="0.3">
      <c r="A44" s="1022" t="s">
        <v>539</v>
      </c>
      <c r="B44" s="1023"/>
      <c r="C44" s="1023"/>
      <c r="D44" s="1023"/>
      <c r="E44" s="1023"/>
      <c r="F44" s="1023"/>
      <c r="G44" s="1023"/>
      <c r="H44" s="1023"/>
      <c r="I44" s="1024"/>
      <c r="J44" s="1025" t="s">
        <v>540</v>
      </c>
      <c r="K44" s="1026"/>
      <c r="L44" s="1026"/>
      <c r="M44" s="1026"/>
      <c r="N44" s="1026"/>
      <c r="O44" s="1026"/>
      <c r="P44" s="1026"/>
      <c r="Q44" s="1026"/>
      <c r="R44" s="1026"/>
      <c r="S44" s="1027"/>
    </row>
    <row r="45" spans="1:20" s="10" customFormat="1" ht="18" customHeight="1" x14ac:dyDescent="0.5">
      <c r="A45" s="1030" t="s">
        <v>541</v>
      </c>
      <c r="B45" s="1031"/>
      <c r="C45" s="1032"/>
      <c r="D45" s="1036"/>
      <c r="E45" s="1037"/>
      <c r="F45" s="1038"/>
      <c r="G45" s="1016" t="s">
        <v>452</v>
      </c>
      <c r="H45" s="1017"/>
      <c r="I45" s="1018"/>
      <c r="J45" s="1030" t="s">
        <v>541</v>
      </c>
      <c r="K45" s="1031"/>
      <c r="L45" s="1031"/>
      <c r="M45" s="1032"/>
      <c r="N45" s="1008"/>
      <c r="O45" s="1009"/>
      <c r="P45" s="1010"/>
      <c r="Q45" s="1016" t="s">
        <v>452</v>
      </c>
      <c r="R45" s="1017"/>
      <c r="S45" s="1018"/>
    </row>
    <row r="46" spans="1:20" s="10" customFormat="1" ht="19.5" customHeight="1" thickBot="1" x14ac:dyDescent="0.55000000000000004">
      <c r="A46" s="1033"/>
      <c r="B46" s="1034"/>
      <c r="C46" s="1035"/>
      <c r="D46" s="1039"/>
      <c r="E46" s="1040"/>
      <c r="F46" s="1041"/>
      <c r="G46" s="1019"/>
      <c r="H46" s="1020"/>
      <c r="I46" s="1021"/>
      <c r="J46" s="1033"/>
      <c r="K46" s="1034"/>
      <c r="L46" s="1034"/>
      <c r="M46" s="1035"/>
      <c r="N46" s="1011"/>
      <c r="O46" s="1012"/>
      <c r="P46" s="1013"/>
      <c r="Q46" s="1019"/>
      <c r="R46" s="1020"/>
      <c r="S46" s="1021"/>
    </row>
    <row r="47" spans="1:20" s="10" customFormat="1" ht="13.5" customHeight="1" x14ac:dyDescent="0.25">
      <c r="A47" s="1049" t="s">
        <v>542</v>
      </c>
      <c r="B47" s="1050"/>
      <c r="C47" s="1050" t="str">
        <f>IF(D45="","",UPPER(CONCATENATE(L12," ",P12," ",F12," ",I12)))</f>
        <v/>
      </c>
      <c r="D47" s="1050"/>
      <c r="E47" s="1050"/>
      <c r="F47" s="1050"/>
      <c r="G47" s="1050"/>
      <c r="H47" s="1050"/>
      <c r="I47" s="1057"/>
      <c r="J47" s="1053" t="s">
        <v>542</v>
      </c>
      <c r="K47" s="1054"/>
      <c r="L47" s="1054"/>
      <c r="M47" s="1050" t="str">
        <f>IF(N45="","",UPPER(CONCATENATE(L12," ",P12," ",F12," ",I12)))</f>
        <v/>
      </c>
      <c r="N47" s="1050"/>
      <c r="O47" s="1050"/>
      <c r="P47" s="1050"/>
      <c r="Q47" s="1050"/>
      <c r="R47" s="1050"/>
      <c r="S47" s="1057"/>
    </row>
    <row r="48" spans="1:20" s="10" customFormat="1" ht="13.5" customHeight="1" x14ac:dyDescent="0.25">
      <c r="A48" s="1051"/>
      <c r="B48" s="1052"/>
      <c r="C48" s="1052"/>
      <c r="D48" s="1052"/>
      <c r="E48" s="1052"/>
      <c r="F48" s="1052"/>
      <c r="G48" s="1052"/>
      <c r="H48" s="1052"/>
      <c r="I48" s="1058"/>
      <c r="J48" s="1055"/>
      <c r="K48" s="1056"/>
      <c r="L48" s="1056"/>
      <c r="M48" s="1052"/>
      <c r="N48" s="1052"/>
      <c r="O48" s="1052"/>
      <c r="P48" s="1052"/>
      <c r="Q48" s="1052"/>
      <c r="R48" s="1052"/>
      <c r="S48" s="1058"/>
    </row>
    <row r="49" spans="1:20" s="10" customFormat="1" ht="13.5" customHeight="1" x14ac:dyDescent="0.25">
      <c r="A49" s="1055" t="s">
        <v>543</v>
      </c>
      <c r="B49" s="1056"/>
      <c r="C49" s="1056"/>
      <c r="D49" s="1056"/>
      <c r="E49" s="109"/>
      <c r="F49" s="109"/>
      <c r="G49" s="109"/>
      <c r="H49" s="109"/>
      <c r="I49" s="110"/>
      <c r="J49" s="1055" t="s">
        <v>543</v>
      </c>
      <c r="K49" s="1056"/>
      <c r="L49" s="1056"/>
      <c r="M49" s="1056"/>
      <c r="N49" s="1056"/>
      <c r="O49" s="1102"/>
      <c r="P49" s="1102"/>
      <c r="Q49" s="1102"/>
      <c r="R49" s="1102"/>
      <c r="S49" s="1103"/>
    </row>
    <row r="50" spans="1:20" s="10" customFormat="1" ht="13.5" customHeight="1" x14ac:dyDescent="0.25">
      <c r="A50" s="1055"/>
      <c r="B50" s="1056"/>
      <c r="C50" s="1056"/>
      <c r="D50" s="1056"/>
      <c r="E50" s="109"/>
      <c r="F50" s="109"/>
      <c r="G50" s="109"/>
      <c r="H50" s="109"/>
      <c r="I50" s="110"/>
      <c r="J50" s="1055"/>
      <c r="K50" s="1056"/>
      <c r="L50" s="1056"/>
      <c r="M50" s="1056"/>
      <c r="N50" s="1056"/>
      <c r="O50" s="1102"/>
      <c r="P50" s="1102"/>
      <c r="Q50" s="1102"/>
      <c r="R50" s="1102"/>
      <c r="S50" s="1103"/>
    </row>
    <row r="51" spans="1:20" s="10" customFormat="1" ht="13.5" customHeight="1" thickBot="1" x14ac:dyDescent="0.3">
      <c r="A51" s="1108"/>
      <c r="B51" s="1109"/>
      <c r="C51" s="1109"/>
      <c r="D51" s="1109"/>
      <c r="E51" s="109"/>
      <c r="F51" s="109"/>
      <c r="G51" s="109"/>
      <c r="H51" s="109"/>
      <c r="I51" s="110"/>
      <c r="J51" s="1108"/>
      <c r="K51" s="1109"/>
      <c r="L51" s="1109"/>
      <c r="M51" s="1109"/>
      <c r="N51" s="1109"/>
      <c r="O51" s="1106"/>
      <c r="P51" s="1106"/>
      <c r="Q51" s="1106"/>
      <c r="R51" s="1106"/>
      <c r="S51" s="1107"/>
    </row>
    <row r="52" spans="1:20" s="10" customFormat="1" ht="13.5" customHeight="1" x14ac:dyDescent="0.25">
      <c r="A52" s="1096" t="s">
        <v>544</v>
      </c>
      <c r="B52" s="1097"/>
      <c r="C52" s="1097"/>
      <c r="D52" s="1097"/>
      <c r="E52" s="1100"/>
      <c r="F52" s="1100"/>
      <c r="G52" s="1100"/>
      <c r="H52" s="1100"/>
      <c r="I52" s="1101"/>
      <c r="J52" s="1053" t="s">
        <v>544</v>
      </c>
      <c r="K52" s="1054"/>
      <c r="L52" s="1054"/>
      <c r="M52" s="1054"/>
      <c r="N52" s="1054"/>
      <c r="O52" s="1100"/>
      <c r="P52" s="1100"/>
      <c r="Q52" s="1100"/>
      <c r="R52" s="1100"/>
      <c r="S52" s="1101"/>
    </row>
    <row r="53" spans="1:20" s="10" customFormat="1" ht="13.5" customHeight="1" x14ac:dyDescent="0.25">
      <c r="A53" s="1098"/>
      <c r="B53" s="1099"/>
      <c r="C53" s="1099"/>
      <c r="D53" s="1099"/>
      <c r="E53" s="1102"/>
      <c r="F53" s="1102"/>
      <c r="G53" s="1102"/>
      <c r="H53" s="1102"/>
      <c r="I53" s="1103"/>
      <c r="J53" s="1055"/>
      <c r="K53" s="1056"/>
      <c r="L53" s="1056"/>
      <c r="M53" s="1056"/>
      <c r="N53" s="1056"/>
      <c r="O53" s="1102"/>
      <c r="P53" s="1102"/>
      <c r="Q53" s="1102"/>
      <c r="R53" s="1102"/>
      <c r="S53" s="1103"/>
    </row>
    <row r="54" spans="1:20" s="10" customFormat="1" ht="13.5" customHeight="1" x14ac:dyDescent="0.25">
      <c r="A54" s="1098" t="s">
        <v>543</v>
      </c>
      <c r="B54" s="1099"/>
      <c r="C54" s="1099"/>
      <c r="D54" s="1099"/>
      <c r="E54" s="1102"/>
      <c r="F54" s="1102"/>
      <c r="G54" s="1102"/>
      <c r="H54" s="1102"/>
      <c r="I54" s="1103"/>
      <c r="J54" s="1055" t="s">
        <v>543</v>
      </c>
      <c r="K54" s="1056"/>
      <c r="L54" s="1056"/>
      <c r="M54" s="1056"/>
      <c r="N54" s="1056"/>
      <c r="O54" s="1102"/>
      <c r="P54" s="1102"/>
      <c r="Q54" s="1102"/>
      <c r="R54" s="1102"/>
      <c r="S54" s="1103"/>
    </row>
    <row r="55" spans="1:20" s="10" customFormat="1" ht="13.5" customHeight="1" x14ac:dyDescent="0.25">
      <c r="A55" s="1098"/>
      <c r="B55" s="1099"/>
      <c r="C55" s="1099"/>
      <c r="D55" s="1099"/>
      <c r="E55" s="1102"/>
      <c r="F55" s="1102"/>
      <c r="G55" s="1102"/>
      <c r="H55" s="1102"/>
      <c r="I55" s="1103"/>
      <c r="J55" s="1055"/>
      <c r="K55" s="1056"/>
      <c r="L55" s="1056"/>
      <c r="M55" s="1056"/>
      <c r="N55" s="1056"/>
      <c r="O55" s="1102"/>
      <c r="P55" s="1102"/>
      <c r="Q55" s="1102"/>
      <c r="R55" s="1102"/>
      <c r="S55" s="1103"/>
    </row>
    <row r="56" spans="1:20" s="10" customFormat="1" ht="13.5" customHeight="1" thickBot="1" x14ac:dyDescent="0.3">
      <c r="A56" s="1104"/>
      <c r="B56" s="1105"/>
      <c r="C56" s="1105"/>
      <c r="D56" s="1105"/>
      <c r="E56" s="1106"/>
      <c r="F56" s="1106"/>
      <c r="G56" s="1106"/>
      <c r="H56" s="1106"/>
      <c r="I56" s="1107"/>
      <c r="J56" s="1108"/>
      <c r="K56" s="1109"/>
      <c r="L56" s="1109"/>
      <c r="M56" s="1109"/>
      <c r="N56" s="1109"/>
      <c r="O56" s="1106"/>
      <c r="P56" s="1106"/>
      <c r="Q56" s="1106"/>
      <c r="R56" s="1106"/>
      <c r="S56" s="1107"/>
    </row>
    <row r="57" spans="1:20" s="10" customFormat="1" ht="18.75" customHeight="1" x14ac:dyDescent="0.25">
      <c r="A57" s="1090" t="s">
        <v>545</v>
      </c>
      <c r="B57" s="1091"/>
      <c r="C57" s="1091"/>
      <c r="D57" s="1091"/>
      <c r="E57" s="1091"/>
      <c r="F57" s="1091"/>
      <c r="G57" s="1091"/>
      <c r="H57" s="1091"/>
      <c r="I57" s="1092"/>
      <c r="J57" s="1090" t="s">
        <v>545</v>
      </c>
      <c r="K57" s="1091"/>
      <c r="L57" s="1091"/>
      <c r="M57" s="1091"/>
      <c r="N57" s="1091"/>
      <c r="O57" s="1091"/>
      <c r="P57" s="1091"/>
      <c r="Q57" s="1091"/>
      <c r="R57" s="1091"/>
      <c r="S57" s="1092"/>
    </row>
    <row r="58" spans="1:20" s="10" customFormat="1" ht="76.5" customHeight="1" thickBot="1" x14ac:dyDescent="0.3">
      <c r="A58" s="1093"/>
      <c r="B58" s="1094"/>
      <c r="C58" s="1094"/>
      <c r="D58" s="1094"/>
      <c r="E58" s="1094"/>
      <c r="F58" s="1094"/>
      <c r="G58" s="1094"/>
      <c r="H58" s="1094"/>
      <c r="I58" s="1095"/>
      <c r="J58" s="1093"/>
      <c r="K58" s="1094"/>
      <c r="L58" s="1094"/>
      <c r="M58" s="1094"/>
      <c r="N58" s="1094"/>
      <c r="O58" s="1094"/>
      <c r="P58" s="1094"/>
      <c r="Q58" s="1094"/>
      <c r="R58" s="1094"/>
      <c r="S58" s="1095"/>
    </row>
    <row r="59" spans="1:20" s="10" customFormat="1" ht="18.5" thickBot="1" x14ac:dyDescent="0.3">
      <c r="A59" s="552" t="s">
        <v>546</v>
      </c>
      <c r="B59" s="553"/>
      <c r="C59" s="553"/>
      <c r="D59" s="335"/>
      <c r="E59" s="335"/>
      <c r="F59" s="335"/>
      <c r="G59" s="335"/>
      <c r="H59" s="335"/>
      <c r="I59" s="335"/>
      <c r="J59" s="335"/>
      <c r="K59" s="335"/>
      <c r="L59" s="335"/>
      <c r="M59" s="335"/>
      <c r="N59" s="335"/>
      <c r="O59" s="335"/>
      <c r="P59" s="553"/>
      <c r="Q59" s="553"/>
      <c r="R59" s="553"/>
      <c r="S59" s="554"/>
    </row>
    <row r="60" spans="1:20" s="10" customFormat="1" ht="13.5" customHeight="1" x14ac:dyDescent="0.25">
      <c r="A60" s="600" t="s">
        <v>547</v>
      </c>
      <c r="B60" s="600"/>
      <c r="C60" s="1059"/>
      <c r="D60" s="1060"/>
      <c r="E60" s="1063" t="s">
        <v>548</v>
      </c>
      <c r="F60" s="1064"/>
      <c r="G60" s="1065"/>
      <c r="H60" s="1072"/>
      <c r="I60" s="1073"/>
      <c r="J60" s="1073"/>
      <c r="K60" s="1074"/>
      <c r="L60" s="1063" t="s">
        <v>549</v>
      </c>
      <c r="M60" s="1064"/>
      <c r="N60" s="1064"/>
      <c r="O60" s="1065"/>
      <c r="P60" s="1081"/>
      <c r="Q60" s="1082"/>
      <c r="R60" s="1082"/>
      <c r="S60" s="1083"/>
    </row>
    <row r="61" spans="1:20" s="10" customFormat="1" ht="15" customHeight="1" x14ac:dyDescent="0.25">
      <c r="A61" s="600"/>
      <c r="B61" s="600"/>
      <c r="C61" s="1059"/>
      <c r="D61" s="1061"/>
      <c r="E61" s="1066"/>
      <c r="F61" s="1067"/>
      <c r="G61" s="1068"/>
      <c r="H61" s="1075"/>
      <c r="I61" s="1076"/>
      <c r="J61" s="1076"/>
      <c r="K61" s="1077"/>
      <c r="L61" s="1066"/>
      <c r="M61" s="1067"/>
      <c r="N61" s="1067"/>
      <c r="O61" s="1068"/>
      <c r="P61" s="1084"/>
      <c r="Q61" s="1085"/>
      <c r="R61" s="1085"/>
      <c r="S61" s="1086"/>
    </row>
    <row r="62" spans="1:20" s="10" customFormat="1" ht="17.25" customHeight="1" thickBot="1" x14ac:dyDescent="0.3">
      <c r="A62" s="600"/>
      <c r="B62" s="600"/>
      <c r="C62" s="1059"/>
      <c r="D62" s="1062"/>
      <c r="E62" s="1069"/>
      <c r="F62" s="1070"/>
      <c r="G62" s="1071"/>
      <c r="H62" s="1078"/>
      <c r="I62" s="1079"/>
      <c r="J62" s="1079"/>
      <c r="K62" s="1080"/>
      <c r="L62" s="1069"/>
      <c r="M62" s="1070"/>
      <c r="N62" s="1070"/>
      <c r="O62" s="1071"/>
      <c r="P62" s="1087"/>
      <c r="Q62" s="1088"/>
      <c r="R62" s="1088"/>
      <c r="S62" s="1089"/>
    </row>
    <row r="63" spans="1:20" ht="24.75" customHeight="1" x14ac:dyDescent="0.25">
      <c r="A63" s="1128"/>
      <c r="B63" s="1128"/>
      <c r="C63" s="1128"/>
      <c r="D63" s="1128"/>
      <c r="E63" s="1128"/>
      <c r="F63" s="1128"/>
      <c r="G63" s="1128"/>
      <c r="H63" s="1128"/>
      <c r="I63" s="1128"/>
      <c r="J63" s="1128"/>
      <c r="K63" s="1128"/>
      <c r="L63" s="1128"/>
      <c r="M63" s="1128"/>
      <c r="N63" s="1128"/>
      <c r="O63" s="1128"/>
      <c r="P63" s="1128"/>
      <c r="Q63" s="1128"/>
      <c r="R63" s="1128"/>
      <c r="S63" s="1128"/>
      <c r="T63" s="111"/>
    </row>
    <row r="64" spans="1:20" ht="13.5" customHeight="1" x14ac:dyDescent="0.25"/>
    <row r="65" spans="1:18" ht="13.5" hidden="1" customHeight="1" x14ac:dyDescent="0.25"/>
    <row r="66" spans="1:18" ht="13.5" hidden="1" customHeight="1" x14ac:dyDescent="0.25">
      <c r="B66" s="9" t="s">
        <v>137</v>
      </c>
      <c r="H66" s="9" t="s">
        <v>550</v>
      </c>
    </row>
    <row r="67" spans="1:18" ht="13.5" hidden="1" customHeight="1" thickBot="1" x14ac:dyDescent="0.3">
      <c r="B67" s="9" t="s">
        <v>142</v>
      </c>
      <c r="H67" s="9" t="s">
        <v>551</v>
      </c>
      <c r="J67" s="9" t="s">
        <v>552</v>
      </c>
    </row>
    <row r="68" spans="1:18" ht="13.5" hidden="1" customHeight="1" thickBot="1" x14ac:dyDescent="0.4">
      <c r="H68" s="9" t="s">
        <v>553</v>
      </c>
      <c r="J68" s="1129" t="s">
        <v>554</v>
      </c>
      <c r="K68" s="1130"/>
      <c r="L68" s="1130"/>
      <c r="M68" s="1130"/>
      <c r="N68" s="1130"/>
      <c r="O68" s="1130"/>
      <c r="P68" s="1131"/>
      <c r="Q68" s="1132" t="s">
        <v>555</v>
      </c>
      <c r="R68" s="1133"/>
    </row>
    <row r="69" spans="1:18" ht="13.5" hidden="1" customHeight="1" thickBot="1" x14ac:dyDescent="0.3">
      <c r="A69" s="9" t="s">
        <v>556</v>
      </c>
      <c r="J69" s="1115" t="s">
        <v>557</v>
      </c>
      <c r="K69" s="1116"/>
      <c r="L69" s="1116"/>
      <c r="M69" s="1116"/>
      <c r="N69" s="1116"/>
      <c r="O69" s="1116"/>
      <c r="P69" s="1117"/>
      <c r="Q69" s="1113" t="e">
        <f>IF(#REF!="Cumple",1,0)</f>
        <v>#REF!</v>
      </c>
      <c r="R69" s="1114"/>
    </row>
    <row r="70" spans="1:18" ht="13.5" hidden="1" customHeight="1" thickBot="1" x14ac:dyDescent="0.35">
      <c r="A70" s="9" t="s">
        <v>558</v>
      </c>
      <c r="I70" s="11"/>
      <c r="J70" s="1110" t="s">
        <v>559</v>
      </c>
      <c r="K70" s="1111"/>
      <c r="L70" s="1111"/>
      <c r="M70" s="1111"/>
      <c r="N70" s="1111"/>
      <c r="O70" s="1111"/>
      <c r="P70" s="1112"/>
      <c r="Q70" s="1113" t="e">
        <f>IF(#REF!="Cumple",1,0)</f>
        <v>#REF!</v>
      </c>
      <c r="R70" s="1114"/>
    </row>
    <row r="71" spans="1:18" ht="13.5" hidden="1" customHeight="1" thickBot="1" x14ac:dyDescent="0.35">
      <c r="I71" s="11"/>
      <c r="J71" s="1115" t="s">
        <v>560</v>
      </c>
      <c r="K71" s="1116"/>
      <c r="L71" s="1116"/>
      <c r="M71" s="1116"/>
      <c r="N71" s="1116"/>
      <c r="O71" s="1116"/>
      <c r="P71" s="1117"/>
      <c r="Q71" s="1113" t="e">
        <f>IF(#REF!="Cumple",1,0)</f>
        <v>#REF!</v>
      </c>
      <c r="R71" s="1114"/>
    </row>
    <row r="72" spans="1:18" ht="13.5" hidden="1" customHeight="1" x14ac:dyDescent="0.3">
      <c r="I72" s="11"/>
      <c r="J72" s="1118" t="s">
        <v>561</v>
      </c>
      <c r="K72" s="1119"/>
      <c r="L72" s="1119"/>
      <c r="M72" s="1119"/>
      <c r="N72" s="1119"/>
      <c r="O72" s="1119"/>
      <c r="P72" s="1120"/>
      <c r="Q72" s="1124" t="e">
        <f>IF(#REF!="Cumple",1,0)</f>
        <v>#REF!</v>
      </c>
      <c r="R72" s="1125"/>
    </row>
    <row r="73" spans="1:18" ht="13.5" hidden="1" customHeight="1" thickBot="1" x14ac:dyDescent="0.35">
      <c r="I73" s="11"/>
      <c r="J73" s="1121"/>
      <c r="K73" s="1122"/>
      <c r="L73" s="1122"/>
      <c r="M73" s="1122"/>
      <c r="N73" s="1122"/>
      <c r="O73" s="1122"/>
      <c r="P73" s="1123"/>
      <c r="Q73" s="1126"/>
      <c r="R73" s="1127"/>
    </row>
    <row r="74" spans="1:18" ht="13.5" hidden="1" customHeight="1" x14ac:dyDescent="0.3">
      <c r="I74" s="11"/>
      <c r="J74" s="1118" t="s">
        <v>562</v>
      </c>
      <c r="K74" s="1119"/>
      <c r="L74" s="1119"/>
      <c r="M74" s="1119"/>
      <c r="N74" s="1119"/>
      <c r="O74" s="1119"/>
      <c r="P74" s="1120"/>
      <c r="Q74" s="1124" t="e">
        <f>IF(#REF!="Cumple",1,0)</f>
        <v>#REF!</v>
      </c>
      <c r="R74" s="1125"/>
    </row>
    <row r="75" spans="1:18" ht="13.5" hidden="1" customHeight="1" thickBot="1" x14ac:dyDescent="0.35">
      <c r="I75" s="11"/>
      <c r="J75" s="1121"/>
      <c r="K75" s="1122"/>
      <c r="L75" s="1122"/>
      <c r="M75" s="1122"/>
      <c r="N75" s="1122"/>
      <c r="O75" s="1122"/>
      <c r="P75" s="1123"/>
      <c r="Q75" s="1126"/>
      <c r="R75" s="1127"/>
    </row>
    <row r="76" spans="1:18" ht="13.5" hidden="1" customHeight="1" x14ac:dyDescent="0.3">
      <c r="I76" s="11"/>
      <c r="J76" s="1118" t="s">
        <v>563</v>
      </c>
      <c r="K76" s="1119"/>
      <c r="L76" s="1119"/>
      <c r="M76" s="1119"/>
      <c r="N76" s="1119"/>
      <c r="O76" s="1119"/>
      <c r="P76" s="1120"/>
      <c r="Q76" s="1124" t="e">
        <f>IF(#REF!="Cumple",1,0)</f>
        <v>#REF!</v>
      </c>
      <c r="R76" s="1125"/>
    </row>
    <row r="77" spans="1:18" ht="13.5" hidden="1" customHeight="1" thickBot="1" x14ac:dyDescent="0.35">
      <c r="I77" s="11"/>
      <c r="J77" s="1121"/>
      <c r="K77" s="1122"/>
      <c r="L77" s="1122"/>
      <c r="M77" s="1122"/>
      <c r="N77" s="1122"/>
      <c r="O77" s="1122"/>
      <c r="P77" s="1123"/>
      <c r="Q77" s="1126"/>
      <c r="R77" s="1127"/>
    </row>
    <row r="78" spans="1:18" ht="13.5" hidden="1" customHeight="1" x14ac:dyDescent="0.3">
      <c r="I78" s="11"/>
      <c r="J78" s="1140"/>
      <c r="K78" s="1141"/>
      <c r="L78" s="1141"/>
      <c r="M78" s="1141"/>
      <c r="N78" s="1141"/>
      <c r="O78" s="1141"/>
      <c r="P78" s="1142"/>
      <c r="Q78" s="1124" t="e">
        <f>IF(#REF!="Cumple",1,0)</f>
        <v>#REF!</v>
      </c>
      <c r="R78" s="1125"/>
    </row>
    <row r="79" spans="1:18" ht="13.5" hidden="1" customHeight="1" thickBot="1" x14ac:dyDescent="0.35">
      <c r="I79" s="11"/>
      <c r="J79" s="1143"/>
      <c r="K79" s="1144"/>
      <c r="L79" s="1144"/>
      <c r="M79" s="1144"/>
      <c r="N79" s="1144"/>
      <c r="O79" s="1144"/>
      <c r="P79" s="1145"/>
      <c r="Q79" s="1126"/>
      <c r="R79" s="1127"/>
    </row>
    <row r="80" spans="1:18" ht="13.5" hidden="1" customHeight="1" x14ac:dyDescent="0.3">
      <c r="I80" s="11"/>
      <c r="J80" s="1134"/>
      <c r="K80" s="1135"/>
      <c r="L80" s="1135"/>
      <c r="M80" s="1135"/>
      <c r="N80" s="1135"/>
      <c r="O80" s="1135"/>
      <c r="P80" s="1136"/>
      <c r="Q80" s="1124" t="e">
        <f>IF(#REF!="Cumple",1,0)</f>
        <v>#REF!</v>
      </c>
      <c r="R80" s="1125"/>
    </row>
    <row r="81" spans="1:18" ht="13.5" hidden="1" customHeight="1" thickBot="1" x14ac:dyDescent="0.35">
      <c r="I81" s="11"/>
      <c r="J81" s="1137"/>
      <c r="K81" s="1138"/>
      <c r="L81" s="1138"/>
      <c r="M81" s="1138"/>
      <c r="N81" s="1138"/>
      <c r="O81" s="1138"/>
      <c r="P81" s="1139"/>
      <c r="Q81" s="1126"/>
      <c r="R81" s="1127"/>
    </row>
    <row r="82" spans="1:18" ht="13.5" hidden="1" customHeight="1" x14ac:dyDescent="0.3">
      <c r="I82" s="11"/>
      <c r="J82" s="12"/>
      <c r="K82" s="12"/>
      <c r="L82" s="12"/>
      <c r="M82" s="12"/>
      <c r="N82" s="12"/>
      <c r="O82" s="12"/>
      <c r="P82" s="12"/>
      <c r="Q82" s="13"/>
      <c r="R82" s="13"/>
    </row>
    <row r="83" spans="1:18" ht="13.5" hidden="1" customHeight="1" thickBot="1" x14ac:dyDescent="0.3">
      <c r="J83" s="12"/>
      <c r="K83" s="12"/>
      <c r="L83" s="12"/>
      <c r="M83" s="12"/>
      <c r="N83" s="12"/>
      <c r="O83" s="12"/>
      <c r="P83" s="12"/>
      <c r="Q83" s="13"/>
      <c r="R83" s="13"/>
    </row>
    <row r="84" spans="1:18" ht="13.5" hidden="1" customHeight="1" x14ac:dyDescent="0.25">
      <c r="Q84" s="1135" t="e">
        <f>SUM(Q69:R81)</f>
        <v>#REF!</v>
      </c>
      <c r="R84" s="1135"/>
    </row>
    <row r="85" spans="1:18" ht="13.5" hidden="1" customHeight="1" x14ac:dyDescent="0.25"/>
    <row r="86" spans="1:18" ht="13.5" hidden="1" customHeight="1" x14ac:dyDescent="0.25"/>
    <row r="87" spans="1:18" ht="13.5" hidden="1" customHeight="1" x14ac:dyDescent="0.25">
      <c r="E87" s="14"/>
      <c r="Q87" s="9" t="s">
        <v>564</v>
      </c>
    </row>
    <row r="88" spans="1:18" ht="13.5" hidden="1" customHeight="1" x14ac:dyDescent="0.25">
      <c r="E88" s="15"/>
      <c r="Q88" s="9" t="s">
        <v>550</v>
      </c>
    </row>
    <row r="89" spans="1:18" ht="13.5" hidden="1" customHeight="1" x14ac:dyDescent="0.25">
      <c r="E89" s="15"/>
      <c r="Q89" s="9" t="s">
        <v>551</v>
      </c>
    </row>
    <row r="90" spans="1:18" ht="13.5" hidden="1" customHeight="1" x14ac:dyDescent="0.25">
      <c r="E90" s="15"/>
      <c r="H90" s="15"/>
    </row>
    <row r="91" spans="1:18" ht="13.5" hidden="1" customHeight="1" x14ac:dyDescent="0.3">
      <c r="A91" s="16"/>
      <c r="E91" s="15"/>
    </row>
    <row r="92" spans="1:18" ht="13.5" hidden="1" customHeight="1" x14ac:dyDescent="0.3">
      <c r="A92" s="16"/>
      <c r="E92" s="15"/>
      <c r="H92" s="15"/>
    </row>
    <row r="93" spans="1:18" ht="13.5" hidden="1" customHeight="1" x14ac:dyDescent="0.3">
      <c r="A93" s="17"/>
      <c r="E93" s="15"/>
      <c r="H93" s="15"/>
    </row>
    <row r="94" spans="1:18" ht="13.5" hidden="1" customHeight="1" x14ac:dyDescent="0.25">
      <c r="E94" s="14"/>
    </row>
    <row r="95" spans="1:18" ht="13.5" hidden="1" customHeight="1" x14ac:dyDescent="0.25">
      <c r="E95" s="15"/>
    </row>
    <row r="96" spans="1:18" ht="13.5" hidden="1" customHeight="1" x14ac:dyDescent="0.25">
      <c r="E96" s="15"/>
    </row>
    <row r="97" spans="1:8" ht="13.5" hidden="1" customHeight="1" x14ac:dyDescent="0.25">
      <c r="E97" s="15"/>
    </row>
    <row r="98" spans="1:8" ht="13.5" hidden="1" customHeight="1" x14ac:dyDescent="0.3">
      <c r="A98" s="16"/>
      <c r="E98" s="15"/>
    </row>
    <row r="99" spans="1:8" ht="13.5" hidden="1" customHeight="1" x14ac:dyDescent="0.3">
      <c r="A99" s="16"/>
      <c r="E99" s="15"/>
    </row>
    <row r="100" spans="1:8" ht="13.5" hidden="1" customHeight="1" x14ac:dyDescent="0.3">
      <c r="A100" s="17"/>
      <c r="E100" s="15"/>
      <c r="H100" s="15"/>
    </row>
    <row r="101" spans="1:8" ht="13.5" hidden="1" customHeight="1" x14ac:dyDescent="0.25">
      <c r="E101" s="14"/>
    </row>
    <row r="102" spans="1:8" ht="13.5" hidden="1" customHeight="1" x14ac:dyDescent="0.25">
      <c r="E102" s="15"/>
    </row>
    <row r="103" spans="1:8" ht="13.5" hidden="1" customHeight="1" x14ac:dyDescent="0.25">
      <c r="E103" s="15"/>
    </row>
    <row r="104" spans="1:8" ht="13.5" hidden="1" customHeight="1" x14ac:dyDescent="0.25">
      <c r="E104" s="15"/>
    </row>
    <row r="105" spans="1:8" ht="13.5" hidden="1" customHeight="1" x14ac:dyDescent="0.25">
      <c r="E105" s="15"/>
    </row>
    <row r="106" spans="1:8" ht="13.5" hidden="1" customHeight="1" x14ac:dyDescent="0.3">
      <c r="A106" s="16"/>
      <c r="E106" s="15"/>
    </row>
    <row r="107" spans="1:8" ht="13.5" hidden="1" customHeight="1" x14ac:dyDescent="0.3">
      <c r="A107" s="16"/>
      <c r="E107" s="15"/>
      <c r="H107" s="15"/>
    </row>
    <row r="108" spans="1:8" ht="13.5" hidden="1" customHeight="1" x14ac:dyDescent="0.3">
      <c r="A108" s="17"/>
      <c r="E108" s="15"/>
      <c r="H108" s="15"/>
    </row>
    <row r="111" spans="1:8" ht="13.5" hidden="1" customHeight="1" x14ac:dyDescent="0.25"/>
    <row r="112" spans="1:8" ht="13.5" hidden="1" customHeight="1" x14ac:dyDescent="0.25"/>
    <row r="113" spans="1:14" ht="13.5" hidden="1" customHeight="1" x14ac:dyDescent="0.25">
      <c r="A113" s="15"/>
      <c r="N113" s="14"/>
    </row>
    <row r="114" spans="1:14" ht="13.5" hidden="1" customHeight="1" x14ac:dyDescent="0.25"/>
    <row r="115" spans="1:14" ht="13.5" hidden="1" customHeight="1" x14ac:dyDescent="0.25"/>
    <row r="116" spans="1:14" ht="13.5" hidden="1" customHeight="1" x14ac:dyDescent="0.25"/>
    <row r="117" spans="1:14" ht="13.5" hidden="1" customHeight="1" x14ac:dyDescent="0.25"/>
    <row r="118" spans="1:14" ht="13.5" hidden="1" customHeight="1" x14ac:dyDescent="0.25"/>
    <row r="119" spans="1:14" ht="13.5" hidden="1" customHeight="1" x14ac:dyDescent="0.25"/>
    <row r="120" spans="1:14" ht="13.5" hidden="1" customHeight="1" x14ac:dyDescent="0.25"/>
    <row r="121" spans="1:14" ht="13.5" hidden="1" customHeight="1" x14ac:dyDescent="0.25"/>
    <row r="122" spans="1:14" ht="13.5" hidden="1" customHeight="1" x14ac:dyDescent="0.25"/>
    <row r="123" spans="1:14" ht="13.5" hidden="1" customHeight="1" x14ac:dyDescent="0.25"/>
    <row r="124" spans="1:14" ht="13.5" hidden="1" customHeight="1" x14ac:dyDescent="0.25"/>
    <row r="125" spans="1:14" ht="13.5" hidden="1" customHeight="1" x14ac:dyDescent="0.25"/>
    <row r="126" spans="1:14" ht="13.5" hidden="1" customHeight="1" x14ac:dyDescent="0.25"/>
    <row r="127" spans="1:14" ht="13.5" hidden="1" customHeight="1" x14ac:dyDescent="0.25"/>
    <row r="128" spans="1:14" ht="13.5" hidden="1" customHeight="1" x14ac:dyDescent="0.25"/>
    <row r="129" ht="13.5" hidden="1" customHeight="1" x14ac:dyDescent="0.25"/>
    <row r="130" ht="13.5" hidden="1" customHeight="1" x14ac:dyDescent="0.25"/>
    <row r="131" ht="13.5" hidden="1" customHeight="1" x14ac:dyDescent="0.25"/>
    <row r="132" ht="13.5" hidden="1" customHeight="1" x14ac:dyDescent="0.25"/>
    <row r="133" ht="13.5" hidden="1" customHeight="1" x14ac:dyDescent="0.25"/>
    <row r="134" ht="13.5" hidden="1" customHeight="1" x14ac:dyDescent="0.25"/>
    <row r="135" ht="13.5" hidden="1" customHeight="1" x14ac:dyDescent="0.25"/>
    <row r="136" ht="13.5" hidden="1" customHeight="1" x14ac:dyDescent="0.25"/>
    <row r="137" ht="13.5" hidden="1" customHeight="1" x14ac:dyDescent="0.25"/>
    <row r="138" ht="13.5" hidden="1"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sheetData>
  <sheetProtection sheet="1" scenarios="1"/>
  <protectedRanges>
    <protectedRange sqref="E42 A42 C42" name="Rango18_1_1"/>
    <protectedRange sqref="A41" name="Rango16_1_1"/>
    <protectedRange sqref="C41" name="Rango17_1_1"/>
  </protectedRanges>
  <mergeCells count="178">
    <mergeCell ref="N31:O33"/>
    <mergeCell ref="P31:Q33"/>
    <mergeCell ref="R31:S33"/>
    <mergeCell ref="P24:S24"/>
    <mergeCell ref="A26:F26"/>
    <mergeCell ref="G26:M26"/>
    <mergeCell ref="N26:O26"/>
    <mergeCell ref="P26:Q26"/>
    <mergeCell ref="R26:S26"/>
    <mergeCell ref="N25:O25"/>
    <mergeCell ref="P25:Q25"/>
    <mergeCell ref="R25:S25"/>
    <mergeCell ref="A25:F25"/>
    <mergeCell ref="G25:M25"/>
    <mergeCell ref="A24:B24"/>
    <mergeCell ref="C24:E24"/>
    <mergeCell ref="F24:H24"/>
    <mergeCell ref="I24:K24"/>
    <mergeCell ref="L24:O24"/>
    <mergeCell ref="R29:S30"/>
    <mergeCell ref="A27:S27"/>
    <mergeCell ref="N28:S28"/>
    <mergeCell ref="N29:O30"/>
    <mergeCell ref="P29:Q30"/>
    <mergeCell ref="J80:P81"/>
    <mergeCell ref="Q80:R81"/>
    <mergeCell ref="Q84:R84"/>
    <mergeCell ref="J74:P75"/>
    <mergeCell ref="Q74:R75"/>
    <mergeCell ref="J76:P77"/>
    <mergeCell ref="Q76:R77"/>
    <mergeCell ref="J78:P79"/>
    <mergeCell ref="Q78:R79"/>
    <mergeCell ref="J49:N51"/>
    <mergeCell ref="O49:S51"/>
    <mergeCell ref="J70:P70"/>
    <mergeCell ref="Q70:R70"/>
    <mergeCell ref="J71:P71"/>
    <mergeCell ref="Q71:R71"/>
    <mergeCell ref="J72:P73"/>
    <mergeCell ref="Q72:R73"/>
    <mergeCell ref="A63:S63"/>
    <mergeCell ref="J68:P68"/>
    <mergeCell ref="Q68:R68"/>
    <mergeCell ref="J69:P69"/>
    <mergeCell ref="Q69:R69"/>
    <mergeCell ref="A47:B48"/>
    <mergeCell ref="J47:L48"/>
    <mergeCell ref="C47:I48"/>
    <mergeCell ref="M47:S48"/>
    <mergeCell ref="A59:S59"/>
    <mergeCell ref="A60:C62"/>
    <mergeCell ref="D60:D62"/>
    <mergeCell ref="E60:G62"/>
    <mergeCell ref="L60:O62"/>
    <mergeCell ref="H60:K62"/>
    <mergeCell ref="P60:S62"/>
    <mergeCell ref="A57:I57"/>
    <mergeCell ref="A58:I58"/>
    <mergeCell ref="J57:S57"/>
    <mergeCell ref="J58:S58"/>
    <mergeCell ref="A52:D53"/>
    <mergeCell ref="E52:I53"/>
    <mergeCell ref="J52:N53"/>
    <mergeCell ref="O52:S53"/>
    <mergeCell ref="A54:D56"/>
    <mergeCell ref="E54:I56"/>
    <mergeCell ref="J54:N56"/>
    <mergeCell ref="O54:S56"/>
    <mergeCell ref="A49:D51"/>
    <mergeCell ref="T36:T37"/>
    <mergeCell ref="A38:B39"/>
    <mergeCell ref="T38:T39"/>
    <mergeCell ref="A36:B37"/>
    <mergeCell ref="N36:O37"/>
    <mergeCell ref="P36:S37"/>
    <mergeCell ref="C36:E37"/>
    <mergeCell ref="C38:E39"/>
    <mergeCell ref="G38:K39"/>
    <mergeCell ref="G36:K37"/>
    <mergeCell ref="A34:B35"/>
    <mergeCell ref="N34:O35"/>
    <mergeCell ref="N45:P46"/>
    <mergeCell ref="P34:S35"/>
    <mergeCell ref="Q45:S45"/>
    <mergeCell ref="G46:I46"/>
    <mergeCell ref="Q46:S46"/>
    <mergeCell ref="A43:S43"/>
    <mergeCell ref="A44:I44"/>
    <mergeCell ref="J44:S44"/>
    <mergeCell ref="A40:S40"/>
    <mergeCell ref="A41:S42"/>
    <mergeCell ref="A45:C46"/>
    <mergeCell ref="D45:F46"/>
    <mergeCell ref="G45:I45"/>
    <mergeCell ref="J45:M46"/>
    <mergeCell ref="C34:E35"/>
    <mergeCell ref="G34:K35"/>
    <mergeCell ref="L38:S39"/>
    <mergeCell ref="A29:B30"/>
    <mergeCell ref="C32:D32"/>
    <mergeCell ref="C33:D33"/>
    <mergeCell ref="A28:E28"/>
    <mergeCell ref="F28:K28"/>
    <mergeCell ref="L28:M30"/>
    <mergeCell ref="C29:E30"/>
    <mergeCell ref="F29:K30"/>
    <mergeCell ref="F32:J32"/>
    <mergeCell ref="F33:J33"/>
    <mergeCell ref="A31:B33"/>
    <mergeCell ref="C31:D31"/>
    <mergeCell ref="F31:J31"/>
    <mergeCell ref="L31:M33"/>
    <mergeCell ref="A10:S10"/>
    <mergeCell ref="A12:B12"/>
    <mergeCell ref="C12:E12"/>
    <mergeCell ref="F12:H12"/>
    <mergeCell ref="I12:K12"/>
    <mergeCell ref="L12:O12"/>
    <mergeCell ref="P12:S12"/>
    <mergeCell ref="A14:H14"/>
    <mergeCell ref="I14:S14"/>
    <mergeCell ref="A13:H13"/>
    <mergeCell ref="I13:S13"/>
    <mergeCell ref="A11:B11"/>
    <mergeCell ref="C11:E11"/>
    <mergeCell ref="F11:H11"/>
    <mergeCell ref="I11:K11"/>
    <mergeCell ref="L11:O11"/>
    <mergeCell ref="P11:S11"/>
    <mergeCell ref="A23:B23"/>
    <mergeCell ref="C23:E23"/>
    <mergeCell ref="F23:H23"/>
    <mergeCell ref="I23:K23"/>
    <mergeCell ref="L23:O23"/>
    <mergeCell ref="P23:S23"/>
    <mergeCell ref="A21:F21"/>
    <mergeCell ref="G21:M21"/>
    <mergeCell ref="N21:O21"/>
    <mergeCell ref="P21:Q21"/>
    <mergeCell ref="R21:S21"/>
    <mergeCell ref="A22:S22"/>
    <mergeCell ref="A15:E15"/>
    <mergeCell ref="F15:G15"/>
    <mergeCell ref="I15:K16"/>
    <mergeCell ref="L15:S16"/>
    <mergeCell ref="N20:O20"/>
    <mergeCell ref="P20:Q20"/>
    <mergeCell ref="R20:S20"/>
    <mergeCell ref="A20:F20"/>
    <mergeCell ref="G20:M20"/>
    <mergeCell ref="A19:B19"/>
    <mergeCell ref="C19:E19"/>
    <mergeCell ref="F19:H19"/>
    <mergeCell ref="I19:K19"/>
    <mergeCell ref="L19:O19"/>
    <mergeCell ref="P19:S19"/>
    <mergeCell ref="A18:B18"/>
    <mergeCell ref="C18:E18"/>
    <mergeCell ref="F18:H18"/>
    <mergeCell ref="I18:K18"/>
    <mergeCell ref="L18:O18"/>
    <mergeCell ref="P18:S18"/>
    <mergeCell ref="A16:E16"/>
    <mergeCell ref="F16:G16"/>
    <mergeCell ref="A17:S17"/>
    <mergeCell ref="A2:C9"/>
    <mergeCell ref="D2:P3"/>
    <mergeCell ref="Q2:S9"/>
    <mergeCell ref="D4:P5"/>
    <mergeCell ref="D6:I9"/>
    <mergeCell ref="J7:N8"/>
    <mergeCell ref="O7:P8"/>
    <mergeCell ref="J9:N9"/>
    <mergeCell ref="O9:P9"/>
    <mergeCell ref="J6:L6"/>
    <mergeCell ref="M6:N6"/>
    <mergeCell ref="O6:P6"/>
  </mergeCells>
  <printOptions horizontalCentered="1"/>
  <pageMargins left="0.39370078740157483" right="0.39370078740157483" top="0.39370078740157483" bottom="0.39370078740157483" header="0.31496062992125984" footer="0.31496062992125984"/>
  <pageSetup scale="55" orientation="landscape" horizontalDpi="4294967294" verticalDpi="300"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700-000000000000}">
          <x14:formula1>
            <xm:f>Hoja4!$S$2:$S$3</xm:f>
          </x14:formula1>
          <xm:sqref>D60:D62 A41</xm:sqref>
        </x14:dataValidation>
        <x14:dataValidation type="list" allowBlank="1" showInputMessage="1" showErrorMessage="1" xr:uid="{00000000-0002-0000-0700-000001000000}">
          <x14:formula1>
            <xm:f>IF($A$41="SI",Hoja4!$D$3:$D$5,"")</xm:f>
          </x14:formula1>
          <xm:sqref>N45:P46 D45:F46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theme="2"/>
    <pageSetUpPr fitToPage="1"/>
  </sheetPr>
  <dimension ref="A1:T65"/>
  <sheetViews>
    <sheetView showGridLines="0" topLeftCell="A4" zoomScale="85" zoomScaleNormal="85" workbookViewId="0">
      <selection activeCell="M37" sqref="M37:P38"/>
    </sheetView>
  </sheetViews>
  <sheetFormatPr baseColWidth="10" defaultColWidth="0" defaultRowHeight="14.5" zeroHeight="1" x14ac:dyDescent="0.35"/>
  <cols>
    <col min="1" max="1" width="11.81640625" customWidth="1"/>
    <col min="2" max="3" width="13.81640625" customWidth="1"/>
    <col min="4" max="4" width="16.453125" customWidth="1"/>
    <col min="5" max="5" width="16.7265625" customWidth="1"/>
    <col min="6" max="6" width="17.453125" customWidth="1"/>
    <col min="7" max="7" width="10.26953125" customWidth="1"/>
    <col min="8" max="8" width="16.26953125" customWidth="1"/>
    <col min="9" max="9" width="10" customWidth="1"/>
    <col min="10" max="10" width="9.453125" customWidth="1"/>
    <col min="11" max="11" width="8.81640625" customWidth="1"/>
    <col min="12" max="12" width="5.81640625" customWidth="1"/>
    <col min="13" max="13" width="12.81640625" customWidth="1"/>
    <col min="14" max="14" width="11.7265625" customWidth="1"/>
    <col min="15" max="15" width="15.26953125" customWidth="1"/>
    <col min="16" max="16" width="13.26953125" customWidth="1"/>
    <col min="17" max="17" width="16.7265625" customWidth="1"/>
    <col min="18" max="18" width="33.26953125" customWidth="1"/>
    <col min="19" max="19" width="11.453125" customWidth="1"/>
    <col min="20" max="20" width="0.81640625" customWidth="1"/>
    <col min="21" max="16384" width="11.453125" hidden="1"/>
  </cols>
  <sheetData>
    <row r="1" spans="1:19" ht="15" thickBot="1" x14ac:dyDescent="0.4"/>
    <row r="2" spans="1:19" ht="15" customHeight="1" x14ac:dyDescent="0.35">
      <c r="A2" s="291"/>
      <c r="B2" s="292"/>
      <c r="C2" s="292"/>
      <c r="D2" s="1169" t="s">
        <v>565</v>
      </c>
      <c r="E2" s="1170"/>
      <c r="F2" s="1170"/>
      <c r="G2" s="1170"/>
      <c r="H2" s="1170"/>
      <c r="I2" s="1170"/>
      <c r="J2" s="1170"/>
      <c r="K2" s="1170"/>
      <c r="L2" s="1170"/>
      <c r="M2" s="1170"/>
      <c r="N2" s="1170"/>
      <c r="O2" s="1170"/>
      <c r="P2" s="1170"/>
      <c r="Q2" s="1170"/>
      <c r="R2" s="686" t="s">
        <v>421</v>
      </c>
      <c r="S2" s="1173"/>
    </row>
    <row r="3" spans="1:19" ht="15" customHeight="1" x14ac:dyDescent="0.35">
      <c r="A3" s="293"/>
      <c r="B3" s="294"/>
      <c r="C3" s="294"/>
      <c r="D3" s="1171"/>
      <c r="E3" s="1172"/>
      <c r="F3" s="1172"/>
      <c r="G3" s="1172"/>
      <c r="H3" s="1172"/>
      <c r="I3" s="1172"/>
      <c r="J3" s="1172"/>
      <c r="K3" s="1172"/>
      <c r="L3" s="1172"/>
      <c r="M3" s="1172"/>
      <c r="N3" s="1172"/>
      <c r="O3" s="1172"/>
      <c r="P3" s="1172"/>
      <c r="Q3" s="1172"/>
      <c r="R3" s="1174"/>
      <c r="S3" s="1175"/>
    </row>
    <row r="4" spans="1:19" ht="15" customHeight="1" x14ac:dyDescent="0.35">
      <c r="A4" s="293"/>
      <c r="B4" s="294"/>
      <c r="C4" s="294"/>
      <c r="D4" s="1171"/>
      <c r="E4" s="1172"/>
      <c r="F4" s="1172"/>
      <c r="G4" s="1172"/>
      <c r="H4" s="1172"/>
      <c r="I4" s="1172"/>
      <c r="J4" s="1172"/>
      <c r="K4" s="1172"/>
      <c r="L4" s="1172"/>
      <c r="M4" s="1172"/>
      <c r="N4" s="1172"/>
      <c r="O4" s="1172"/>
      <c r="P4" s="1172"/>
      <c r="Q4" s="1172"/>
      <c r="R4" s="1174"/>
      <c r="S4" s="1175"/>
    </row>
    <row r="5" spans="1:19" ht="15" customHeight="1" x14ac:dyDescent="0.35">
      <c r="A5" s="293"/>
      <c r="B5" s="294"/>
      <c r="C5" s="294"/>
      <c r="D5" s="1179" t="s">
        <v>566</v>
      </c>
      <c r="E5" s="1180"/>
      <c r="F5" s="1180"/>
      <c r="G5" s="1180"/>
      <c r="H5" s="1180"/>
      <c r="I5" s="1180"/>
      <c r="J5" s="1180"/>
      <c r="K5" s="1180"/>
      <c r="L5" s="1180"/>
      <c r="M5" s="1180"/>
      <c r="N5" s="1180"/>
      <c r="O5" s="1180"/>
      <c r="P5" s="1180"/>
      <c r="Q5" s="1180"/>
      <c r="R5" s="1174"/>
      <c r="S5" s="1175"/>
    </row>
    <row r="6" spans="1:19" ht="15" customHeight="1" x14ac:dyDescent="0.35">
      <c r="A6" s="293"/>
      <c r="B6" s="294"/>
      <c r="C6" s="294"/>
      <c r="D6" s="1179"/>
      <c r="E6" s="1180"/>
      <c r="F6" s="1180"/>
      <c r="G6" s="1180"/>
      <c r="H6" s="1180"/>
      <c r="I6" s="1180"/>
      <c r="J6" s="1180"/>
      <c r="K6" s="1180"/>
      <c r="L6" s="1180"/>
      <c r="M6" s="1180"/>
      <c r="N6" s="1180"/>
      <c r="O6" s="1180"/>
      <c r="P6" s="1180"/>
      <c r="Q6" s="1180"/>
      <c r="R6" s="1174"/>
      <c r="S6" s="1175"/>
    </row>
    <row r="7" spans="1:19" ht="15" customHeight="1" x14ac:dyDescent="0.35">
      <c r="A7" s="293"/>
      <c r="B7" s="294"/>
      <c r="C7" s="294"/>
      <c r="D7" s="304" t="s">
        <v>53</v>
      </c>
      <c r="E7" s="304"/>
      <c r="F7" s="304"/>
      <c r="G7" s="304"/>
      <c r="H7" s="304"/>
      <c r="I7" s="884" t="s">
        <v>517</v>
      </c>
      <c r="J7" s="707"/>
      <c r="K7" s="703"/>
      <c r="L7" s="884" t="s">
        <v>567</v>
      </c>
      <c r="M7" s="703"/>
      <c r="N7" s="884" t="s">
        <v>568</v>
      </c>
      <c r="O7" s="703"/>
      <c r="P7" s="1181">
        <v>42731</v>
      </c>
      <c r="Q7" s="703"/>
      <c r="R7" s="1176"/>
      <c r="S7" s="1175"/>
    </row>
    <row r="8" spans="1:19" ht="18.75" customHeight="1" thickBot="1" x14ac:dyDescent="0.4">
      <c r="A8" s="293"/>
      <c r="B8" s="294"/>
      <c r="C8" s="294"/>
      <c r="D8" s="304"/>
      <c r="E8" s="304"/>
      <c r="F8" s="304"/>
      <c r="G8" s="304"/>
      <c r="H8" s="304"/>
      <c r="I8" s="305" t="s">
        <v>569</v>
      </c>
      <c r="J8" s="305"/>
      <c r="K8" s="305"/>
      <c r="L8" s="305"/>
      <c r="M8" s="305"/>
      <c r="N8" s="305" t="s">
        <v>570</v>
      </c>
      <c r="O8" s="305"/>
      <c r="P8" s="305"/>
      <c r="Q8" s="305"/>
      <c r="R8" s="1177"/>
      <c r="S8" s="1178"/>
    </row>
    <row r="9" spans="1:19" ht="18.75" customHeight="1" thickBot="1" x14ac:dyDescent="0.4">
      <c r="A9" s="334" t="s">
        <v>67</v>
      </c>
      <c r="B9" s="335"/>
      <c r="C9" s="335"/>
      <c r="D9" s="335"/>
      <c r="E9" s="335"/>
      <c r="F9" s="335"/>
      <c r="G9" s="335"/>
      <c r="H9" s="335"/>
      <c r="I9" s="335"/>
      <c r="J9" s="335"/>
      <c r="K9" s="335"/>
      <c r="L9" s="335"/>
      <c r="M9" s="335"/>
      <c r="N9" s="335"/>
      <c r="O9" s="335"/>
      <c r="P9" s="335"/>
      <c r="Q9" s="335"/>
      <c r="R9" s="335"/>
      <c r="S9" s="336"/>
    </row>
    <row r="10" spans="1:19" ht="18" customHeight="1" x14ac:dyDescent="0.35">
      <c r="A10" s="337" t="s">
        <v>68</v>
      </c>
      <c r="B10" s="338"/>
      <c r="C10" s="337" t="s">
        <v>69</v>
      </c>
      <c r="D10" s="339"/>
      <c r="E10" s="338"/>
      <c r="F10" s="337" t="s">
        <v>70</v>
      </c>
      <c r="G10" s="339"/>
      <c r="H10" s="338"/>
      <c r="I10" s="337" t="s">
        <v>71</v>
      </c>
      <c r="J10" s="339"/>
      <c r="K10" s="338"/>
      <c r="L10" s="337" t="s">
        <v>72</v>
      </c>
      <c r="M10" s="339"/>
      <c r="N10" s="339"/>
      <c r="O10" s="338"/>
      <c r="P10" s="337" t="s">
        <v>73</v>
      </c>
      <c r="Q10" s="339"/>
      <c r="R10" s="339"/>
      <c r="S10" s="338"/>
    </row>
    <row r="11" spans="1:19" ht="20.25" customHeight="1" thickBot="1" x14ac:dyDescent="0.4">
      <c r="A11" s="968" t="str">
        <f>'F2. COMP. LAB Y COM COMPOR'!A13:B13</f>
        <v>CEDULA DE CIUDADANIA</v>
      </c>
      <c r="B11" s="969"/>
      <c r="C11" s="1158">
        <f>'F2. COMP. LAB Y COM COMPOR'!C13:E13</f>
        <v>0</v>
      </c>
      <c r="D11" s="966"/>
      <c r="E11" s="967"/>
      <c r="F11" s="965">
        <f>'F2. COMP. LAB Y COM COMPOR'!F13:H13</f>
        <v>0</v>
      </c>
      <c r="G11" s="966"/>
      <c r="H11" s="967"/>
      <c r="I11" s="1163">
        <f>'F2. COMP. LAB Y COM COMPOR'!I13:K13</f>
        <v>0</v>
      </c>
      <c r="J11" s="1161"/>
      <c r="K11" s="1162"/>
      <c r="L11" s="1163">
        <f>'F2. COMP. LAB Y COM COMPOR'!L13:O13</f>
        <v>0</v>
      </c>
      <c r="M11" s="1161"/>
      <c r="N11" s="1161"/>
      <c r="O11" s="1162"/>
      <c r="P11" s="1163">
        <f>'F2. COMP. LAB Y COM COMPOR'!P13:S13</f>
        <v>0</v>
      </c>
      <c r="Q11" s="1161"/>
      <c r="R11" s="1161"/>
      <c r="S11" s="1162"/>
    </row>
    <row r="12" spans="1:19" ht="18" customHeight="1" x14ac:dyDescent="0.35">
      <c r="A12" s="337" t="s">
        <v>74</v>
      </c>
      <c r="B12" s="339"/>
      <c r="C12" s="339"/>
      <c r="D12" s="339"/>
      <c r="E12" s="339"/>
      <c r="F12" s="339"/>
      <c r="G12" s="339"/>
      <c r="H12" s="339"/>
      <c r="I12" s="337" t="s">
        <v>75</v>
      </c>
      <c r="J12" s="339"/>
      <c r="K12" s="339"/>
      <c r="L12" s="339"/>
      <c r="M12" s="339"/>
      <c r="N12" s="339"/>
      <c r="O12" s="339"/>
      <c r="P12" s="339"/>
      <c r="Q12" s="339"/>
      <c r="R12" s="339"/>
      <c r="S12" s="338"/>
    </row>
    <row r="13" spans="1:19" ht="18" customHeight="1" thickBot="1" x14ac:dyDescent="0.4">
      <c r="A13" s="965">
        <f>'F2. COMP. LAB Y COM COMPOR'!A15:H15</f>
        <v>0</v>
      </c>
      <c r="B13" s="966"/>
      <c r="C13" s="966"/>
      <c r="D13" s="966"/>
      <c r="E13" s="966"/>
      <c r="F13" s="1161"/>
      <c r="G13" s="1161"/>
      <c r="H13" s="966"/>
      <c r="I13" s="1182" t="str">
        <f>'F2. COMP. LAB Y COM COMPOR'!I15:S15</f>
        <v>ddd</v>
      </c>
      <c r="J13" s="1183"/>
      <c r="K13" s="1183"/>
      <c r="L13" s="1183"/>
      <c r="M13" s="1183"/>
      <c r="N13" s="1183"/>
      <c r="O13" s="1183"/>
      <c r="P13" s="1183"/>
      <c r="Q13" s="1183"/>
      <c r="R13" s="1183"/>
      <c r="S13" s="1184"/>
    </row>
    <row r="14" spans="1:19" ht="15.75" customHeight="1" x14ac:dyDescent="0.35">
      <c r="A14" s="337" t="s">
        <v>76</v>
      </c>
      <c r="B14" s="339"/>
      <c r="C14" s="339"/>
      <c r="D14" s="339"/>
      <c r="E14" s="339"/>
      <c r="F14" s="337" t="s">
        <v>77</v>
      </c>
      <c r="G14" s="338"/>
      <c r="H14" s="221" t="s">
        <v>78</v>
      </c>
      <c r="I14" s="712" t="s">
        <v>571</v>
      </c>
      <c r="J14" s="713"/>
      <c r="K14" s="1185">
        <f>'F2. COMP. LAB Y COM COMPOR'!J16</f>
        <v>0</v>
      </c>
      <c r="L14" s="1186"/>
      <c r="M14" s="1186"/>
      <c r="N14" s="1186"/>
      <c r="O14" s="1186"/>
      <c r="P14" s="1186"/>
      <c r="Q14" s="1186"/>
      <c r="R14" s="1186"/>
      <c r="S14" s="1187"/>
    </row>
    <row r="15" spans="1:19" ht="18.75" customHeight="1" thickBot="1" x14ac:dyDescent="0.4">
      <c r="A15" s="962" t="str">
        <f>'F2. COMP. LAB Y COM COMPOR'!A17:E17</f>
        <v>DIRECTIVO</v>
      </c>
      <c r="B15" s="963"/>
      <c r="C15" s="963"/>
      <c r="D15" s="963"/>
      <c r="E15" s="963"/>
      <c r="F15" s="962">
        <f>'F2. COMP. LAB Y COM COMPOR'!F17:G17</f>
        <v>0</v>
      </c>
      <c r="G15" s="964"/>
      <c r="H15" s="238">
        <f>'F2. COMP. LAB Y COM COMPOR'!H17</f>
        <v>0</v>
      </c>
      <c r="I15" s="714"/>
      <c r="J15" s="715"/>
      <c r="K15" s="962"/>
      <c r="L15" s="963"/>
      <c r="M15" s="963"/>
      <c r="N15" s="963"/>
      <c r="O15" s="963"/>
      <c r="P15" s="963"/>
      <c r="Q15" s="963"/>
      <c r="R15" s="963"/>
      <c r="S15" s="964"/>
    </row>
    <row r="16" spans="1:19" ht="22.5" customHeight="1" thickBot="1" x14ac:dyDescent="0.4">
      <c r="A16" s="334" t="s">
        <v>79</v>
      </c>
      <c r="B16" s="335"/>
      <c r="C16" s="335"/>
      <c r="D16" s="335"/>
      <c r="E16" s="335"/>
      <c r="F16" s="335"/>
      <c r="G16" s="335"/>
      <c r="H16" s="335"/>
      <c r="I16" s="335"/>
      <c r="J16" s="335"/>
      <c r="K16" s="335"/>
      <c r="L16" s="335"/>
      <c r="M16" s="335"/>
      <c r="N16" s="335"/>
      <c r="O16" s="335"/>
      <c r="P16" s="335"/>
      <c r="Q16" s="335"/>
      <c r="R16" s="335"/>
      <c r="S16" s="336"/>
    </row>
    <row r="17" spans="1:19" ht="15.75" customHeight="1" x14ac:dyDescent="0.35">
      <c r="A17" s="337" t="s">
        <v>80</v>
      </c>
      <c r="B17" s="338"/>
      <c r="C17" s="337" t="s">
        <v>69</v>
      </c>
      <c r="D17" s="339"/>
      <c r="E17" s="338"/>
      <c r="F17" s="337" t="s">
        <v>70</v>
      </c>
      <c r="G17" s="339"/>
      <c r="H17" s="338"/>
      <c r="I17" s="337" t="s">
        <v>71</v>
      </c>
      <c r="J17" s="339"/>
      <c r="K17" s="338"/>
      <c r="L17" s="337" t="s">
        <v>72</v>
      </c>
      <c r="M17" s="339"/>
      <c r="N17" s="339"/>
      <c r="O17" s="338"/>
      <c r="P17" s="337" t="s">
        <v>73</v>
      </c>
      <c r="Q17" s="339"/>
      <c r="R17" s="339"/>
      <c r="S17" s="338"/>
    </row>
    <row r="18" spans="1:19" ht="22.5" customHeight="1" thickBot="1" x14ac:dyDescent="0.4">
      <c r="A18" s="965" t="str">
        <f>'F2. COMP. LAB Y COM COMPOR'!A20:B20</f>
        <v>CEDULA DE CIUDADANIA</v>
      </c>
      <c r="B18" s="967"/>
      <c r="C18" s="1158">
        <f>'F2. COMP. LAB Y COM COMPOR'!C20:E20</f>
        <v>0</v>
      </c>
      <c r="D18" s="966"/>
      <c r="E18" s="967"/>
      <c r="F18" s="965">
        <f>'F2. COMP. LAB Y COM COMPOR'!F20:H20</f>
        <v>0</v>
      </c>
      <c r="G18" s="966"/>
      <c r="H18" s="967"/>
      <c r="I18" s="1163" t="str">
        <f>'F2. COMP. LAB Y COM COMPOR'!I20:K20</f>
        <v xml:space="preserve">  </v>
      </c>
      <c r="J18" s="1161"/>
      <c r="K18" s="1162"/>
      <c r="L18" s="1163">
        <f>'F2. COMP. LAB Y COM COMPOR'!L20:O20</f>
        <v>0</v>
      </c>
      <c r="M18" s="1161"/>
      <c r="N18" s="1161"/>
      <c r="O18" s="1162"/>
      <c r="P18" s="965" t="str">
        <f>'F2. COMP. LAB Y COM COMPOR'!P20:S20</f>
        <v xml:space="preserve">  </v>
      </c>
      <c r="Q18" s="966"/>
      <c r="R18" s="966"/>
      <c r="S18" s="967"/>
    </row>
    <row r="19" spans="1:19" ht="18" customHeight="1" x14ac:dyDescent="0.35">
      <c r="A19" s="610" t="s">
        <v>81</v>
      </c>
      <c r="B19" s="356"/>
      <c r="C19" s="320"/>
      <c r="D19" s="320"/>
      <c r="E19" s="320"/>
      <c r="F19" s="320"/>
      <c r="G19" s="319" t="s">
        <v>75</v>
      </c>
      <c r="H19" s="320"/>
      <c r="I19" s="339"/>
      <c r="J19" s="339"/>
      <c r="K19" s="339"/>
      <c r="L19" s="339"/>
      <c r="M19" s="338"/>
      <c r="N19" s="339" t="s">
        <v>77</v>
      </c>
      <c r="O19" s="338"/>
      <c r="P19" s="339" t="s">
        <v>78</v>
      </c>
      <c r="Q19" s="338"/>
      <c r="R19" s="337" t="s">
        <v>76</v>
      </c>
      <c r="S19" s="338"/>
    </row>
    <row r="20" spans="1:19" ht="20.25" customHeight="1" thickBot="1" x14ac:dyDescent="0.4">
      <c r="A20" s="1188">
        <f>'F2. COMP. LAB Y COM COMPOR'!A22:F22</f>
        <v>0</v>
      </c>
      <c r="B20" s="1161"/>
      <c r="C20" s="1161"/>
      <c r="D20" s="1161"/>
      <c r="E20" s="1161"/>
      <c r="F20" s="1161"/>
      <c r="G20" s="1163">
        <f>'F2. COMP. LAB Y COM COMPOR'!G22:M22</f>
        <v>0</v>
      </c>
      <c r="H20" s="1161"/>
      <c r="I20" s="1161"/>
      <c r="J20" s="1161"/>
      <c r="K20" s="1161"/>
      <c r="L20" s="1161"/>
      <c r="M20" s="1162"/>
      <c r="N20" s="1189">
        <f>'F2. COMP. LAB Y COM COMPOR'!N22:O22</f>
        <v>0</v>
      </c>
      <c r="O20" s="1190"/>
      <c r="P20" s="1189">
        <f>'F2. COMP. LAB Y COM COMPOR'!P22:Q22</f>
        <v>0</v>
      </c>
      <c r="Q20" s="1190"/>
      <c r="R20" s="1163">
        <f>'F2. COMP. LAB Y COM COMPOR'!R22:S22</f>
        <v>0</v>
      </c>
      <c r="S20" s="1162"/>
    </row>
    <row r="21" spans="1:19" ht="18" customHeight="1" thickBot="1" x14ac:dyDescent="0.4">
      <c r="A21" s="334" t="s">
        <v>82</v>
      </c>
      <c r="B21" s="335"/>
      <c r="C21" s="335"/>
      <c r="D21" s="335"/>
      <c r="E21" s="335"/>
      <c r="F21" s="335"/>
      <c r="G21" s="335"/>
      <c r="H21" s="335"/>
      <c r="I21" s="335"/>
      <c r="J21" s="335"/>
      <c r="K21" s="335"/>
      <c r="L21" s="335"/>
      <c r="M21" s="335"/>
      <c r="N21" s="335"/>
      <c r="O21" s="335"/>
      <c r="P21" s="335"/>
      <c r="Q21" s="335"/>
      <c r="R21" s="335"/>
      <c r="S21" s="336"/>
    </row>
    <row r="22" spans="1:19" ht="18" customHeight="1" x14ac:dyDescent="0.35">
      <c r="A22" s="337" t="s">
        <v>80</v>
      </c>
      <c r="B22" s="338"/>
      <c r="C22" s="337" t="s">
        <v>69</v>
      </c>
      <c r="D22" s="339"/>
      <c r="E22" s="338"/>
      <c r="F22" s="337" t="s">
        <v>70</v>
      </c>
      <c r="G22" s="339"/>
      <c r="H22" s="338"/>
      <c r="I22" s="337" t="s">
        <v>71</v>
      </c>
      <c r="J22" s="339"/>
      <c r="K22" s="338"/>
      <c r="L22" s="337" t="s">
        <v>72</v>
      </c>
      <c r="M22" s="339"/>
      <c r="N22" s="339"/>
      <c r="O22" s="338"/>
      <c r="P22" s="337" t="s">
        <v>73</v>
      </c>
      <c r="Q22" s="339"/>
      <c r="R22" s="339"/>
      <c r="S22" s="338"/>
    </row>
    <row r="23" spans="1:19" ht="18.75" customHeight="1" thickBot="1" x14ac:dyDescent="0.4">
      <c r="A23" s="965" t="str">
        <f>'F2. COMP. LAB Y COM COMPOR'!A26:B26</f>
        <v>CEDULA DE CIUDADANIA</v>
      </c>
      <c r="B23" s="967"/>
      <c r="C23" s="1158" t="str">
        <f>IF('F2. COMP. LAB Y COM COMPOR'!R24="NO","NO REQUERIDO",'F2. COMP. LAB Y COM COMPOR'!C26:E26)</f>
        <v>NO REQUERIDO</v>
      </c>
      <c r="D23" s="966"/>
      <c r="E23" s="967"/>
      <c r="F23" s="965" t="str">
        <f>IF('F2. COMP. LAB Y COM COMPOR'!R24="NO","NO REQUERIDO",'F2. COMP. LAB Y COM COMPOR'!F26:H26)</f>
        <v>NO REQUERIDO</v>
      </c>
      <c r="G23" s="1161"/>
      <c r="H23" s="1162"/>
      <c r="I23" s="1163" t="str">
        <f>IF('F2. COMP. LAB Y COM COMPOR'!R24="NO","NO REQUERIDO",'F2. COMP. LAB Y COM COMPOR'!I26:K26)</f>
        <v>NO REQUERIDO</v>
      </c>
      <c r="J23" s="1161"/>
      <c r="K23" s="1162"/>
      <c r="L23" s="1163" t="str">
        <f>IF('F2. COMP. LAB Y COM COMPOR'!R24="NO","NO REQUERIDO",'F2. COMP. LAB Y COM COMPOR'!L26:O26)</f>
        <v>NO REQUERIDO</v>
      </c>
      <c r="M23" s="1161"/>
      <c r="N23" s="1161"/>
      <c r="O23" s="1162"/>
      <c r="P23" s="965" t="str">
        <f>IF('F2. COMP. LAB Y COM COMPOR'!R24="NO","NO REQUERIDO",'F2. COMP. LAB Y COM COMPOR'!P26:S26)</f>
        <v>NO REQUERIDO</v>
      </c>
      <c r="Q23" s="966"/>
      <c r="R23" s="966"/>
      <c r="S23" s="967"/>
    </row>
    <row r="24" spans="1:19" ht="15.75" customHeight="1" x14ac:dyDescent="0.35">
      <c r="A24" s="610" t="s">
        <v>83</v>
      </c>
      <c r="B24" s="356"/>
      <c r="C24" s="356"/>
      <c r="D24" s="356"/>
      <c r="E24" s="356"/>
      <c r="F24" s="356"/>
      <c r="G24" s="337" t="s">
        <v>75</v>
      </c>
      <c r="H24" s="339"/>
      <c r="I24" s="339"/>
      <c r="J24" s="339"/>
      <c r="K24" s="339"/>
      <c r="L24" s="339"/>
      <c r="M24" s="338"/>
      <c r="N24" s="339" t="s">
        <v>77</v>
      </c>
      <c r="O24" s="338"/>
      <c r="P24" s="339" t="s">
        <v>78</v>
      </c>
      <c r="Q24" s="338"/>
      <c r="R24" s="337" t="s">
        <v>76</v>
      </c>
      <c r="S24" s="338"/>
    </row>
    <row r="25" spans="1:19" ht="20.25" customHeight="1" thickBot="1" x14ac:dyDescent="0.4">
      <c r="A25" s="1188" t="str">
        <f>IF('F2. COMP. LAB Y COM COMPOR'!R24="NO","NO REQUERIDO",'F2. COMP. LAB Y COM COMPOR'!A28:F28)</f>
        <v>NO REQUERIDO</v>
      </c>
      <c r="B25" s="1161"/>
      <c r="C25" s="1161"/>
      <c r="D25" s="1161"/>
      <c r="E25" s="1161"/>
      <c r="F25" s="1161"/>
      <c r="G25" s="965" t="str">
        <f>IF('F2. COMP. LAB Y COM COMPOR'!R24="NO","NO REQUERIDO",'F2. COMP. LAB Y COM COMPOR'!G28:M28)</f>
        <v>NO REQUERIDO</v>
      </c>
      <c r="H25" s="966"/>
      <c r="I25" s="966"/>
      <c r="J25" s="966"/>
      <c r="K25" s="966"/>
      <c r="L25" s="966"/>
      <c r="M25" s="967"/>
      <c r="N25" s="962" t="str">
        <f>IF('F2. COMP. LAB Y COM COMPOR'!R24="NO","NO REQUERIDO",'F2. COMP. LAB Y COM COMPOR'!N28:O28)</f>
        <v>NO REQUERIDO</v>
      </c>
      <c r="O25" s="964"/>
      <c r="P25" s="1189" t="str">
        <f>IF('F2. COMP. LAB Y COM COMPOR'!R24="NO","NO REQUERIDO",'F2. COMP. LAB Y COM COMPOR'!P28:Q28)</f>
        <v>NO REQUERIDO</v>
      </c>
      <c r="Q25" s="1190"/>
      <c r="R25" s="1163" t="str">
        <f>IF('F2. COMP. LAB Y COM COMPOR'!R24="NO","NO REQUERIDO",'F2. COMP. LAB Y COM COMPOR'!R28:S28)</f>
        <v>NO REQUERIDO</v>
      </c>
      <c r="S25" s="1162"/>
    </row>
    <row r="26" spans="1:19" ht="24" customHeight="1" thickBot="1" x14ac:dyDescent="0.4">
      <c r="A26" s="641" t="s">
        <v>572</v>
      </c>
      <c r="B26" s="642"/>
      <c r="C26" s="642"/>
      <c r="D26" s="642"/>
      <c r="E26" s="642"/>
      <c r="F26" s="642"/>
      <c r="G26" s="642"/>
      <c r="H26" s="642"/>
      <c r="I26" s="642"/>
      <c r="J26" s="642"/>
      <c r="K26" s="642"/>
      <c r="L26" s="642"/>
      <c r="M26" s="642"/>
      <c r="N26" s="642"/>
      <c r="O26" s="642"/>
      <c r="P26" s="642"/>
      <c r="Q26" s="642"/>
      <c r="R26" s="642"/>
      <c r="S26" s="643"/>
    </row>
    <row r="27" spans="1:19" ht="15" customHeight="1" x14ac:dyDescent="0.35">
      <c r="A27" s="1191" t="s">
        <v>464</v>
      </c>
      <c r="B27" s="1192"/>
      <c r="C27" s="1193"/>
      <c r="D27" s="1194" t="s">
        <v>573</v>
      </c>
      <c r="E27" s="1194"/>
      <c r="F27" s="1194"/>
      <c r="G27" s="1194" t="s">
        <v>574</v>
      </c>
      <c r="H27" s="1194"/>
      <c r="I27" s="1194"/>
      <c r="J27" s="1194"/>
      <c r="K27" s="1194"/>
      <c r="L27" s="1194"/>
      <c r="M27" s="1194" t="s">
        <v>575</v>
      </c>
      <c r="N27" s="1194"/>
      <c r="O27" s="1194"/>
      <c r="P27" s="1194"/>
      <c r="Q27" s="1194" t="s">
        <v>576</v>
      </c>
      <c r="R27" s="1196" t="s">
        <v>469</v>
      </c>
      <c r="S27" s="1197"/>
    </row>
    <row r="28" spans="1:19" ht="15" customHeight="1" x14ac:dyDescent="0.35">
      <c r="A28" s="1191"/>
      <c r="B28" s="1192"/>
      <c r="C28" s="1193"/>
      <c r="D28" s="1195"/>
      <c r="E28" s="1195"/>
      <c r="F28" s="1195"/>
      <c r="G28" s="1195"/>
      <c r="H28" s="1195"/>
      <c r="I28" s="1195"/>
      <c r="J28" s="1195"/>
      <c r="K28" s="1195"/>
      <c r="L28" s="1195"/>
      <c r="M28" s="1195"/>
      <c r="N28" s="1195"/>
      <c r="O28" s="1195"/>
      <c r="P28" s="1195"/>
      <c r="Q28" s="1195"/>
      <c r="R28" s="1198"/>
      <c r="S28" s="1199"/>
    </row>
    <row r="29" spans="1:19" ht="25.5" customHeight="1" x14ac:dyDescent="0.35">
      <c r="A29" s="1200"/>
      <c r="B29" s="1201"/>
      <c r="C29" s="1202"/>
      <c r="D29" s="542">
        <f>IFERROR(VLOOKUP(A29,Hoja4!A467:B482,2,FALSE),0)</f>
        <v>0</v>
      </c>
      <c r="E29" s="542"/>
      <c r="F29" s="542"/>
      <c r="G29" s="1209"/>
      <c r="H29" s="1210"/>
      <c r="I29" s="1210"/>
      <c r="J29" s="1210"/>
      <c r="K29" s="1210"/>
      <c r="L29" s="1211"/>
      <c r="M29" s="1209"/>
      <c r="N29" s="1210"/>
      <c r="O29" s="1210"/>
      <c r="P29" s="1210"/>
      <c r="Q29" s="1207"/>
      <c r="R29" s="1215"/>
      <c r="S29" s="1216"/>
    </row>
    <row r="30" spans="1:19" ht="22.5" customHeight="1" x14ac:dyDescent="0.35">
      <c r="A30" s="1203"/>
      <c r="B30" s="1204"/>
      <c r="C30" s="1205"/>
      <c r="D30" s="542"/>
      <c r="E30" s="542"/>
      <c r="F30" s="542"/>
      <c r="G30" s="1212"/>
      <c r="H30" s="1213"/>
      <c r="I30" s="1213"/>
      <c r="J30" s="1213"/>
      <c r="K30" s="1213"/>
      <c r="L30" s="1214"/>
      <c r="M30" s="1212"/>
      <c r="N30" s="1213"/>
      <c r="O30" s="1213"/>
      <c r="P30" s="1213"/>
      <c r="Q30" s="1207"/>
      <c r="R30" s="1215"/>
      <c r="S30" s="1216"/>
    </row>
    <row r="31" spans="1:19" ht="25.5" customHeight="1" x14ac:dyDescent="0.35">
      <c r="A31" s="1200"/>
      <c r="B31" s="1201"/>
      <c r="C31" s="1202"/>
      <c r="D31" s="542">
        <f>IFERROR(VLOOKUP(A31,Hoja4!A469:B484,2,FALSE),0)</f>
        <v>0</v>
      </c>
      <c r="E31" s="542"/>
      <c r="F31" s="542"/>
      <c r="G31" s="1206"/>
      <c r="H31" s="1206"/>
      <c r="I31" s="1206"/>
      <c r="J31" s="1206"/>
      <c r="K31" s="1206"/>
      <c r="L31" s="1206"/>
      <c r="M31" s="544"/>
      <c r="N31" s="544"/>
      <c r="O31" s="544"/>
      <c r="P31" s="544"/>
      <c r="Q31" s="1207"/>
      <c r="R31" s="1207"/>
      <c r="S31" s="1208"/>
    </row>
    <row r="32" spans="1:19" ht="21" customHeight="1" x14ac:dyDescent="0.35">
      <c r="A32" s="1203"/>
      <c r="B32" s="1204"/>
      <c r="C32" s="1205"/>
      <c r="D32" s="542"/>
      <c r="E32" s="542"/>
      <c r="F32" s="542"/>
      <c r="G32" s="1206"/>
      <c r="H32" s="1206"/>
      <c r="I32" s="1206"/>
      <c r="J32" s="1206"/>
      <c r="K32" s="1206"/>
      <c r="L32" s="1206"/>
      <c r="M32" s="544"/>
      <c r="N32" s="544"/>
      <c r="O32" s="544"/>
      <c r="P32" s="544"/>
      <c r="Q32" s="1207"/>
      <c r="R32" s="1207"/>
      <c r="S32" s="1208"/>
    </row>
    <row r="33" spans="1:19" ht="21.75" customHeight="1" x14ac:dyDescent="0.35">
      <c r="A33" s="1200"/>
      <c r="B33" s="1201"/>
      <c r="C33" s="1202"/>
      <c r="D33" s="542">
        <f>IFERROR(VLOOKUP(A33,Hoja4!A471:B486,2,FALSE),0)</f>
        <v>0</v>
      </c>
      <c r="E33" s="542"/>
      <c r="F33" s="542"/>
      <c r="G33" s="1206"/>
      <c r="H33" s="1206"/>
      <c r="I33" s="1206"/>
      <c r="J33" s="1206"/>
      <c r="K33" s="1206"/>
      <c r="L33" s="1206"/>
      <c r="M33" s="544"/>
      <c r="N33" s="544"/>
      <c r="O33" s="544"/>
      <c r="P33" s="544"/>
      <c r="Q33" s="1207"/>
      <c r="R33" s="1207"/>
      <c r="S33" s="1208"/>
    </row>
    <row r="34" spans="1:19" ht="31.5" customHeight="1" x14ac:dyDescent="0.35">
      <c r="A34" s="1203"/>
      <c r="B34" s="1204"/>
      <c r="C34" s="1205"/>
      <c r="D34" s="542"/>
      <c r="E34" s="542"/>
      <c r="F34" s="542"/>
      <c r="G34" s="1206"/>
      <c r="H34" s="1206"/>
      <c r="I34" s="1206"/>
      <c r="J34" s="1206"/>
      <c r="K34" s="1206"/>
      <c r="L34" s="1206"/>
      <c r="M34" s="544"/>
      <c r="N34" s="544"/>
      <c r="O34" s="544"/>
      <c r="P34" s="544"/>
      <c r="Q34" s="1207"/>
      <c r="R34" s="1207"/>
      <c r="S34" s="1208"/>
    </row>
    <row r="35" spans="1:19" x14ac:dyDescent="0.35">
      <c r="A35" s="1200"/>
      <c r="B35" s="1201"/>
      <c r="C35" s="1202"/>
      <c r="D35" s="542">
        <f>IFERROR(VLOOKUP(A35,Hoja4!A473:B488,2,FALSE),0)</f>
        <v>0</v>
      </c>
      <c r="E35" s="542"/>
      <c r="F35" s="542"/>
      <c r="G35" s="1217"/>
      <c r="H35" s="1217"/>
      <c r="I35" s="1217"/>
      <c r="J35" s="1217"/>
      <c r="K35" s="1217"/>
      <c r="L35" s="1217"/>
      <c r="M35" s="1207"/>
      <c r="N35" s="1207"/>
      <c r="O35" s="1207"/>
      <c r="P35" s="1207"/>
      <c r="Q35" s="1207"/>
      <c r="R35" s="1207"/>
      <c r="S35" s="1208"/>
    </row>
    <row r="36" spans="1:19" x14ac:dyDescent="0.35">
      <c r="A36" s="1203"/>
      <c r="B36" s="1204"/>
      <c r="C36" s="1205"/>
      <c r="D36" s="542"/>
      <c r="E36" s="542"/>
      <c r="F36" s="542"/>
      <c r="G36" s="1217"/>
      <c r="H36" s="1217"/>
      <c r="I36" s="1217"/>
      <c r="J36" s="1217"/>
      <c r="K36" s="1217"/>
      <c r="L36" s="1217"/>
      <c r="M36" s="1207"/>
      <c r="N36" s="1207"/>
      <c r="O36" s="1207"/>
      <c r="P36" s="1207"/>
      <c r="Q36" s="1207"/>
      <c r="R36" s="1207"/>
      <c r="S36" s="1208"/>
    </row>
    <row r="37" spans="1:19" x14ac:dyDescent="0.35">
      <c r="A37" s="1200"/>
      <c r="B37" s="1201"/>
      <c r="C37" s="1202"/>
      <c r="D37" s="542">
        <f>IFERROR(VLOOKUP(A37,Hoja4!A475:B490,2,FALSE),0)</f>
        <v>0</v>
      </c>
      <c r="E37" s="542"/>
      <c r="F37" s="542"/>
      <c r="G37" s="1217"/>
      <c r="H37" s="1217"/>
      <c r="I37" s="1217"/>
      <c r="J37" s="1217"/>
      <c r="K37" s="1217"/>
      <c r="L37" s="1217"/>
      <c r="M37" s="1207"/>
      <c r="N37" s="1207"/>
      <c r="O37" s="1207"/>
      <c r="P37" s="1207"/>
      <c r="Q37" s="1207"/>
      <c r="R37" s="1207"/>
      <c r="S37" s="1208"/>
    </row>
    <row r="38" spans="1:19" x14ac:dyDescent="0.35">
      <c r="A38" s="1203"/>
      <c r="B38" s="1204"/>
      <c r="C38" s="1205"/>
      <c r="D38" s="542"/>
      <c r="E38" s="542"/>
      <c r="F38" s="542"/>
      <c r="G38" s="1217"/>
      <c r="H38" s="1217"/>
      <c r="I38" s="1217"/>
      <c r="J38" s="1217"/>
      <c r="K38" s="1217"/>
      <c r="L38" s="1217"/>
      <c r="M38" s="1207"/>
      <c r="N38" s="1207"/>
      <c r="O38" s="1207"/>
      <c r="P38" s="1207"/>
      <c r="Q38" s="1207"/>
      <c r="R38" s="1207"/>
      <c r="S38" s="1208"/>
    </row>
    <row r="39" spans="1:19" x14ac:dyDescent="0.35">
      <c r="A39" s="1200"/>
      <c r="B39" s="1201"/>
      <c r="C39" s="1202"/>
      <c r="D39" s="542">
        <f>IFERROR(VLOOKUP(A39,Hoja4!A477:B492,2,FALSE),0)</f>
        <v>0</v>
      </c>
      <c r="E39" s="542"/>
      <c r="F39" s="542"/>
      <c r="G39" s="1217"/>
      <c r="H39" s="1217"/>
      <c r="I39" s="1217"/>
      <c r="J39" s="1217"/>
      <c r="K39" s="1217"/>
      <c r="L39" s="1217"/>
      <c r="M39" s="1207"/>
      <c r="N39" s="1207"/>
      <c r="O39" s="1207"/>
      <c r="P39" s="1207"/>
      <c r="Q39" s="1207"/>
      <c r="R39" s="1207"/>
      <c r="S39" s="1208"/>
    </row>
    <row r="40" spans="1:19" x14ac:dyDescent="0.35">
      <c r="A40" s="1203"/>
      <c r="B40" s="1204"/>
      <c r="C40" s="1205"/>
      <c r="D40" s="542"/>
      <c r="E40" s="542"/>
      <c r="F40" s="542"/>
      <c r="G40" s="1217"/>
      <c r="H40" s="1217"/>
      <c r="I40" s="1217"/>
      <c r="J40" s="1217"/>
      <c r="K40" s="1217"/>
      <c r="L40" s="1217"/>
      <c r="M40" s="1207"/>
      <c r="N40" s="1207"/>
      <c r="O40" s="1207"/>
      <c r="P40" s="1207"/>
      <c r="Q40" s="1207"/>
      <c r="R40" s="1207"/>
      <c r="S40" s="1208"/>
    </row>
    <row r="41" spans="1:19" x14ac:dyDescent="0.35">
      <c r="A41" s="1200"/>
      <c r="B41" s="1201"/>
      <c r="C41" s="1202"/>
      <c r="D41" s="542">
        <f>IFERROR(VLOOKUP(A41,Hoja4!A479:B494,2,FALSE),0)</f>
        <v>0</v>
      </c>
      <c r="E41" s="542"/>
      <c r="F41" s="542"/>
      <c r="G41" s="1218"/>
      <c r="H41" s="1218"/>
      <c r="I41" s="1218"/>
      <c r="J41" s="1218"/>
      <c r="K41" s="1218"/>
      <c r="L41" s="1218"/>
      <c r="M41" s="1207"/>
      <c r="N41" s="1207"/>
      <c r="O41" s="1207"/>
      <c r="P41" s="1207"/>
      <c r="Q41" s="1207"/>
      <c r="R41" s="1207"/>
      <c r="S41" s="1208"/>
    </row>
    <row r="42" spans="1:19" x14ac:dyDescent="0.35">
      <c r="A42" s="1203"/>
      <c r="B42" s="1204"/>
      <c r="C42" s="1205"/>
      <c r="D42" s="542"/>
      <c r="E42" s="542"/>
      <c r="F42" s="542"/>
      <c r="G42" s="1218"/>
      <c r="H42" s="1218"/>
      <c r="I42" s="1218"/>
      <c r="J42" s="1218"/>
      <c r="K42" s="1218"/>
      <c r="L42" s="1218"/>
      <c r="M42" s="1207"/>
      <c r="N42" s="1207"/>
      <c r="O42" s="1207"/>
      <c r="P42" s="1207"/>
      <c r="Q42" s="1207"/>
      <c r="R42" s="1207"/>
      <c r="S42" s="1208"/>
    </row>
    <row r="43" spans="1:19" x14ac:dyDescent="0.35">
      <c r="A43" s="1200"/>
      <c r="B43" s="1201"/>
      <c r="C43" s="1202"/>
      <c r="D43" s="542">
        <f>IFERROR(VLOOKUP(A43,Hoja4!A481:B496,2,FALSE),0)</f>
        <v>0</v>
      </c>
      <c r="E43" s="542"/>
      <c r="F43" s="542"/>
      <c r="G43" s="1218"/>
      <c r="H43" s="1218"/>
      <c r="I43" s="1218"/>
      <c r="J43" s="1218"/>
      <c r="K43" s="1218"/>
      <c r="L43" s="1218"/>
      <c r="M43" s="1207"/>
      <c r="N43" s="1207"/>
      <c r="O43" s="1207"/>
      <c r="P43" s="1207"/>
      <c r="Q43" s="1207"/>
      <c r="R43" s="1207"/>
      <c r="S43" s="1208"/>
    </row>
    <row r="44" spans="1:19" x14ac:dyDescent="0.35">
      <c r="A44" s="1203"/>
      <c r="B44" s="1204"/>
      <c r="C44" s="1205"/>
      <c r="D44" s="542"/>
      <c r="E44" s="542"/>
      <c r="F44" s="542"/>
      <c r="G44" s="1218"/>
      <c r="H44" s="1218"/>
      <c r="I44" s="1218"/>
      <c r="J44" s="1218"/>
      <c r="K44" s="1218"/>
      <c r="L44" s="1218"/>
      <c r="M44" s="1207"/>
      <c r="N44" s="1207"/>
      <c r="O44" s="1207"/>
      <c r="P44" s="1207"/>
      <c r="Q44" s="1207"/>
      <c r="R44" s="1207"/>
      <c r="S44" s="1208"/>
    </row>
    <row r="45" spans="1:19" x14ac:dyDescent="0.35">
      <c r="A45" s="1200"/>
      <c r="B45" s="1201"/>
      <c r="C45" s="1202"/>
      <c r="D45" s="542">
        <f>IFERROR(VLOOKUP(A45,Hoja4!A483:B498,2,FALSE),0)</f>
        <v>0</v>
      </c>
      <c r="E45" s="542"/>
      <c r="F45" s="542"/>
      <c r="G45" s="1218"/>
      <c r="H45" s="1218"/>
      <c r="I45" s="1218"/>
      <c r="J45" s="1218"/>
      <c r="K45" s="1218"/>
      <c r="L45" s="1218"/>
      <c r="M45" s="1207"/>
      <c r="N45" s="1207"/>
      <c r="O45" s="1207"/>
      <c r="P45" s="1207"/>
      <c r="Q45" s="1207"/>
      <c r="R45" s="1207"/>
      <c r="S45" s="1208"/>
    </row>
    <row r="46" spans="1:19" x14ac:dyDescent="0.35">
      <c r="A46" s="1203"/>
      <c r="B46" s="1204"/>
      <c r="C46" s="1205"/>
      <c r="D46" s="542"/>
      <c r="E46" s="542"/>
      <c r="F46" s="542"/>
      <c r="G46" s="1218"/>
      <c r="H46" s="1218"/>
      <c r="I46" s="1218"/>
      <c r="J46" s="1218"/>
      <c r="K46" s="1218"/>
      <c r="L46" s="1218"/>
      <c r="M46" s="1207"/>
      <c r="N46" s="1207"/>
      <c r="O46" s="1207"/>
      <c r="P46" s="1207"/>
      <c r="Q46" s="1207"/>
      <c r="R46" s="1207"/>
      <c r="S46" s="1208"/>
    </row>
    <row r="47" spans="1:19" x14ac:dyDescent="0.35">
      <c r="A47" s="1200"/>
      <c r="B47" s="1201"/>
      <c r="C47" s="1202"/>
      <c r="D47" s="542">
        <f>IFERROR(VLOOKUP(A47,Hoja4!A485:B500,2,FALSE),0)</f>
        <v>0</v>
      </c>
      <c r="E47" s="542"/>
      <c r="F47" s="542"/>
      <c r="G47" s="1218"/>
      <c r="H47" s="1218"/>
      <c r="I47" s="1218"/>
      <c r="J47" s="1218"/>
      <c r="K47" s="1218"/>
      <c r="L47" s="1218"/>
      <c r="M47" s="1207"/>
      <c r="N47" s="1207"/>
      <c r="O47" s="1207"/>
      <c r="P47" s="1207"/>
      <c r="Q47" s="1207"/>
      <c r="R47" s="1207"/>
      <c r="S47" s="1208"/>
    </row>
    <row r="48" spans="1:19" x14ac:dyDescent="0.35">
      <c r="A48" s="1203"/>
      <c r="B48" s="1204"/>
      <c r="C48" s="1205"/>
      <c r="D48" s="542"/>
      <c r="E48" s="542"/>
      <c r="F48" s="542"/>
      <c r="G48" s="1218"/>
      <c r="H48" s="1218"/>
      <c r="I48" s="1218"/>
      <c r="J48" s="1218"/>
      <c r="K48" s="1218"/>
      <c r="L48" s="1218"/>
      <c r="M48" s="1207"/>
      <c r="N48" s="1207"/>
      <c r="O48" s="1207"/>
      <c r="P48" s="1207"/>
      <c r="Q48" s="1207"/>
      <c r="R48" s="1207"/>
      <c r="S48" s="1208"/>
    </row>
    <row r="49" spans="1:19" x14ac:dyDescent="0.35">
      <c r="A49" s="1200"/>
      <c r="B49" s="1201"/>
      <c r="C49" s="1202"/>
      <c r="D49" s="542">
        <f>IFERROR(VLOOKUP(A49,Hoja4!A487:B502,2,FALSE),0)</f>
        <v>0</v>
      </c>
      <c r="E49" s="542"/>
      <c r="F49" s="542"/>
      <c r="G49" s="1218"/>
      <c r="H49" s="1218"/>
      <c r="I49" s="1218"/>
      <c r="J49" s="1218"/>
      <c r="K49" s="1218"/>
      <c r="L49" s="1218"/>
      <c r="M49" s="1207"/>
      <c r="N49" s="1207"/>
      <c r="O49" s="1207"/>
      <c r="P49" s="1207"/>
      <c r="Q49" s="1207"/>
      <c r="R49" s="1207"/>
      <c r="S49" s="1208"/>
    </row>
    <row r="50" spans="1:19" x14ac:dyDescent="0.35">
      <c r="A50" s="1203"/>
      <c r="B50" s="1204"/>
      <c r="C50" s="1205"/>
      <c r="D50" s="542"/>
      <c r="E50" s="542"/>
      <c r="F50" s="542"/>
      <c r="G50" s="1218"/>
      <c r="H50" s="1218"/>
      <c r="I50" s="1218"/>
      <c r="J50" s="1218"/>
      <c r="K50" s="1218"/>
      <c r="L50" s="1218"/>
      <c r="M50" s="1207"/>
      <c r="N50" s="1207"/>
      <c r="O50" s="1207"/>
      <c r="P50" s="1207"/>
      <c r="Q50" s="1207"/>
      <c r="R50" s="1207"/>
      <c r="S50" s="1208"/>
    </row>
    <row r="51" spans="1:19" x14ac:dyDescent="0.35">
      <c r="A51" s="1200"/>
      <c r="B51" s="1201"/>
      <c r="C51" s="1202"/>
      <c r="D51" s="542">
        <f>IFERROR(VLOOKUP(A51,Hoja4!A489:B504,2,FALSE),0)</f>
        <v>0</v>
      </c>
      <c r="E51" s="542"/>
      <c r="F51" s="542"/>
      <c r="G51" s="669"/>
      <c r="H51" s="669"/>
      <c r="I51" s="669"/>
      <c r="J51" s="669"/>
      <c r="K51" s="669"/>
      <c r="L51" s="669"/>
      <c r="M51" s="669"/>
      <c r="N51" s="669"/>
      <c r="O51" s="669"/>
      <c r="P51" s="669"/>
      <c r="Q51" s="1207"/>
      <c r="R51" s="1207"/>
      <c r="S51" s="1208"/>
    </row>
    <row r="52" spans="1:19" x14ac:dyDescent="0.35">
      <c r="A52" s="1203"/>
      <c r="B52" s="1204"/>
      <c r="C52" s="1205"/>
      <c r="D52" s="542"/>
      <c r="E52" s="542"/>
      <c r="F52" s="542"/>
      <c r="G52" s="669"/>
      <c r="H52" s="669"/>
      <c r="I52" s="669"/>
      <c r="J52" s="669"/>
      <c r="K52" s="669"/>
      <c r="L52" s="669"/>
      <c r="M52" s="669"/>
      <c r="N52" s="669"/>
      <c r="O52" s="669"/>
      <c r="P52" s="669"/>
      <c r="Q52" s="1207"/>
      <c r="R52" s="1207"/>
      <c r="S52" s="1208"/>
    </row>
    <row r="53" spans="1:19" x14ac:dyDescent="0.35">
      <c r="A53" s="1200"/>
      <c r="B53" s="1201"/>
      <c r="C53" s="1202"/>
      <c r="D53" s="542">
        <f>IFERROR(VLOOKUP(A53,Hoja4!A491:B506,2,FALSE),0)</f>
        <v>0</v>
      </c>
      <c r="E53" s="542"/>
      <c r="F53" s="542"/>
      <c r="G53" s="669"/>
      <c r="H53" s="669"/>
      <c r="I53" s="669"/>
      <c r="J53" s="669"/>
      <c r="K53" s="669"/>
      <c r="L53" s="669"/>
      <c r="M53" s="669"/>
      <c r="N53" s="669"/>
      <c r="O53" s="669"/>
      <c r="P53" s="669"/>
      <c r="Q53" s="1207"/>
      <c r="R53" s="1207"/>
      <c r="S53" s="1208"/>
    </row>
    <row r="54" spans="1:19" x14ac:dyDescent="0.35">
      <c r="A54" s="1203"/>
      <c r="B54" s="1204"/>
      <c r="C54" s="1205"/>
      <c r="D54" s="542"/>
      <c r="E54" s="542"/>
      <c r="F54" s="542"/>
      <c r="G54" s="669"/>
      <c r="H54" s="669"/>
      <c r="I54" s="669"/>
      <c r="J54" s="669"/>
      <c r="K54" s="669"/>
      <c r="L54" s="669"/>
      <c r="M54" s="669"/>
      <c r="N54" s="669"/>
      <c r="O54" s="669"/>
      <c r="P54" s="669"/>
      <c r="Q54" s="1207"/>
      <c r="R54" s="1207"/>
      <c r="S54" s="1208"/>
    </row>
    <row r="55" spans="1:19" x14ac:dyDescent="0.35">
      <c r="A55" s="1200"/>
      <c r="B55" s="1201"/>
      <c r="C55" s="1202"/>
      <c r="D55" s="542">
        <f>IFERROR(VLOOKUP(A55,Hoja4!A493:B508,2,FALSE),0)</f>
        <v>0</v>
      </c>
      <c r="E55" s="542"/>
      <c r="F55" s="542"/>
      <c r="G55" s="1219"/>
      <c r="H55" s="1220"/>
      <c r="I55" s="1220"/>
      <c r="J55" s="1220"/>
      <c r="K55" s="1220"/>
      <c r="L55" s="1221"/>
      <c r="M55" s="669"/>
      <c r="N55" s="669"/>
      <c r="O55" s="669"/>
      <c r="P55" s="669"/>
      <c r="Q55" s="1207"/>
      <c r="R55" s="1207"/>
      <c r="S55" s="1208"/>
    </row>
    <row r="56" spans="1:19" x14ac:dyDescent="0.35">
      <c r="A56" s="1203"/>
      <c r="B56" s="1204"/>
      <c r="C56" s="1205"/>
      <c r="D56" s="542"/>
      <c r="E56" s="542"/>
      <c r="F56" s="542"/>
      <c r="G56" s="1222"/>
      <c r="H56" s="1223"/>
      <c r="I56" s="1223"/>
      <c r="J56" s="1223"/>
      <c r="K56" s="1223"/>
      <c r="L56" s="1224"/>
      <c r="M56" s="669"/>
      <c r="N56" s="669"/>
      <c r="O56" s="669"/>
      <c r="P56" s="669"/>
      <c r="Q56" s="1207"/>
      <c r="R56" s="1207"/>
      <c r="S56" s="1208"/>
    </row>
    <row r="57" spans="1:19" x14ac:dyDescent="0.35">
      <c r="A57" s="1200"/>
      <c r="B57" s="1201"/>
      <c r="C57" s="1202"/>
      <c r="D57" s="542">
        <f>IFERROR(VLOOKUP(A57,Hoja4!A495:B510,2,FALSE),0)</f>
        <v>0</v>
      </c>
      <c r="E57" s="542"/>
      <c r="F57" s="542"/>
      <c r="G57" s="1219"/>
      <c r="H57" s="1220"/>
      <c r="I57" s="1220"/>
      <c r="J57" s="1220"/>
      <c r="K57" s="1220"/>
      <c r="L57" s="1221"/>
      <c r="M57" s="1219"/>
      <c r="N57" s="1220"/>
      <c r="O57" s="1220"/>
      <c r="P57" s="1221"/>
      <c r="Q57" s="1207"/>
      <c r="R57" s="1227"/>
      <c r="S57" s="1228"/>
    </row>
    <row r="58" spans="1:19" x14ac:dyDescent="0.35">
      <c r="A58" s="1203"/>
      <c r="B58" s="1204"/>
      <c r="C58" s="1205"/>
      <c r="D58" s="542"/>
      <c r="E58" s="542"/>
      <c r="F58" s="542"/>
      <c r="G58" s="1222"/>
      <c r="H58" s="1223"/>
      <c r="I58" s="1223"/>
      <c r="J58" s="1223"/>
      <c r="K58" s="1223"/>
      <c r="L58" s="1224"/>
      <c r="M58" s="1222"/>
      <c r="N58" s="1223"/>
      <c r="O58" s="1223"/>
      <c r="P58" s="1224"/>
      <c r="Q58" s="1207"/>
      <c r="R58" s="1231"/>
      <c r="S58" s="1232"/>
    </row>
    <row r="59" spans="1:19" x14ac:dyDescent="0.35">
      <c r="A59" s="1200"/>
      <c r="B59" s="1201"/>
      <c r="C59" s="1202"/>
      <c r="D59" s="542">
        <f>IFERROR(VLOOKUP(A59,Hoja4!A497:B512,2,FALSE),0)</f>
        <v>0</v>
      </c>
      <c r="E59" s="542"/>
      <c r="F59" s="542"/>
      <c r="G59" s="1219"/>
      <c r="H59" s="1220"/>
      <c r="I59" s="1220"/>
      <c r="J59" s="1220"/>
      <c r="K59" s="1220"/>
      <c r="L59" s="1221"/>
      <c r="M59" s="1219"/>
      <c r="N59" s="1220"/>
      <c r="O59" s="1220"/>
      <c r="P59" s="1221"/>
      <c r="Q59" s="1207"/>
      <c r="R59" s="1227"/>
      <c r="S59" s="1228"/>
    </row>
    <row r="60" spans="1:19" ht="15" thickBot="1" x14ac:dyDescent="0.4">
      <c r="A60" s="1203"/>
      <c r="B60" s="1204"/>
      <c r="C60" s="1205"/>
      <c r="D60" s="542"/>
      <c r="E60" s="542"/>
      <c r="F60" s="542"/>
      <c r="G60" s="1225"/>
      <c r="H60" s="523"/>
      <c r="I60" s="523"/>
      <c r="J60" s="523"/>
      <c r="K60" s="523"/>
      <c r="L60" s="1226"/>
      <c r="M60" s="1225"/>
      <c r="N60" s="523"/>
      <c r="O60" s="523"/>
      <c r="P60" s="1226"/>
      <c r="Q60" s="1207"/>
      <c r="R60" s="1229"/>
      <c r="S60" s="1230"/>
    </row>
    <row r="61" spans="1:19" ht="18.5" thickBot="1" x14ac:dyDescent="0.4">
      <c r="A61" s="1233" t="s">
        <v>577</v>
      </c>
      <c r="B61" s="1234"/>
      <c r="C61" s="1234"/>
      <c r="D61" s="1234"/>
      <c r="E61" s="1234"/>
      <c r="F61" s="1234"/>
      <c r="G61" s="1234"/>
      <c r="H61" s="1234"/>
      <c r="I61" s="1234"/>
      <c r="J61" s="1234"/>
      <c r="K61" s="1234"/>
      <c r="L61" s="1234"/>
      <c r="M61" s="1234"/>
      <c r="N61" s="1234"/>
      <c r="O61" s="1234"/>
      <c r="P61" s="1234"/>
      <c r="Q61" s="1234"/>
      <c r="R61" s="1234"/>
      <c r="S61" s="1235"/>
    </row>
    <row r="62" spans="1:19" ht="16.5" customHeight="1" x14ac:dyDescent="0.35">
      <c r="A62" s="1236" t="s">
        <v>150</v>
      </c>
      <c r="B62" s="1237"/>
      <c r="C62" s="1240" t="s">
        <v>472</v>
      </c>
      <c r="D62" s="1241"/>
      <c r="E62" s="761"/>
      <c r="F62" s="521"/>
      <c r="G62" s="522"/>
      <c r="H62" s="1246" t="s">
        <v>151</v>
      </c>
      <c r="I62" s="1241"/>
      <c r="J62" s="1241"/>
      <c r="K62" s="1237" t="s">
        <v>472</v>
      </c>
      <c r="L62" s="1237"/>
      <c r="M62" s="1237"/>
      <c r="N62" s="1254"/>
      <c r="O62" s="1255"/>
      <c r="P62" s="1255"/>
      <c r="Q62" s="1256"/>
      <c r="R62" s="1249" t="s">
        <v>578</v>
      </c>
      <c r="S62" s="1250"/>
    </row>
    <row r="63" spans="1:19" ht="17.25" customHeight="1" x14ac:dyDescent="0.35">
      <c r="A63" s="558"/>
      <c r="B63" s="526"/>
      <c r="C63" s="1242"/>
      <c r="D63" s="1243"/>
      <c r="E63" s="608"/>
      <c r="F63" s="763"/>
      <c r="G63" s="609"/>
      <c r="H63" s="1247"/>
      <c r="I63" s="1243"/>
      <c r="J63" s="1243"/>
      <c r="K63" s="526"/>
      <c r="L63" s="526"/>
      <c r="M63" s="526"/>
      <c r="N63" s="1257"/>
      <c r="O63" s="1258"/>
      <c r="P63" s="1258"/>
      <c r="Q63" s="1259"/>
      <c r="R63" s="304"/>
      <c r="S63" s="699"/>
    </row>
    <row r="64" spans="1:19" ht="20.25" customHeight="1" x14ac:dyDescent="0.35">
      <c r="A64" s="558"/>
      <c r="B64" s="526"/>
      <c r="C64" s="1242"/>
      <c r="D64" s="1243"/>
      <c r="E64" s="768" t="str">
        <f>UPPER(CONCATENATE(L11," ",P11," ",F11," ",I11))</f>
        <v>0 0 0 0</v>
      </c>
      <c r="F64" s="769"/>
      <c r="G64" s="1253"/>
      <c r="H64" s="1247"/>
      <c r="I64" s="1243"/>
      <c r="J64" s="1243"/>
      <c r="K64" s="526"/>
      <c r="L64" s="526"/>
      <c r="M64" s="526"/>
      <c r="N64" s="1260" t="str">
        <f>UPPER(CONCATENATE(L18," ",P18," ",F18," ",I18))</f>
        <v xml:space="preserve">0    0   </v>
      </c>
      <c r="O64" s="1261"/>
      <c r="P64" s="1261"/>
      <c r="Q64" s="1262"/>
      <c r="R64" s="1219"/>
      <c r="S64" s="1251"/>
    </row>
    <row r="65" spans="1:19" ht="15.75" customHeight="1" thickBot="1" x14ac:dyDescent="0.4">
      <c r="A65" s="1238"/>
      <c r="B65" s="1239"/>
      <c r="C65" s="1244"/>
      <c r="D65" s="1245"/>
      <c r="E65" s="765">
        <f>C11</f>
        <v>0</v>
      </c>
      <c r="F65" s="766"/>
      <c r="G65" s="1252"/>
      <c r="H65" s="1248"/>
      <c r="I65" s="1245"/>
      <c r="J65" s="1245"/>
      <c r="K65" s="1239"/>
      <c r="L65" s="1239"/>
      <c r="M65" s="1239"/>
      <c r="N65" s="1263">
        <f>C18</f>
        <v>0</v>
      </c>
      <c r="O65" s="1264"/>
      <c r="P65" s="1264"/>
      <c r="Q65" s="1265"/>
      <c r="R65" s="1225"/>
      <c r="S65" s="524"/>
    </row>
  </sheetData>
  <sheetProtection sheet="1" scenarios="1"/>
  <mergeCells count="196">
    <mergeCell ref="A61:S61"/>
    <mergeCell ref="A62:B65"/>
    <mergeCell ref="C62:D65"/>
    <mergeCell ref="H62:J65"/>
    <mergeCell ref="K62:M65"/>
    <mergeCell ref="R62:S63"/>
    <mergeCell ref="R64:S65"/>
    <mergeCell ref="E65:G65"/>
    <mergeCell ref="E64:G64"/>
    <mergeCell ref="N62:Q63"/>
    <mergeCell ref="N64:Q64"/>
    <mergeCell ref="N65:Q65"/>
    <mergeCell ref="E62:G63"/>
    <mergeCell ref="A59:C60"/>
    <mergeCell ref="D59:F60"/>
    <mergeCell ref="G59:L60"/>
    <mergeCell ref="M59:P60"/>
    <mergeCell ref="Q59:Q60"/>
    <mergeCell ref="R59:S60"/>
    <mergeCell ref="A57:C58"/>
    <mergeCell ref="D57:F58"/>
    <mergeCell ref="G57:L58"/>
    <mergeCell ref="M57:P58"/>
    <mergeCell ref="Q57:Q58"/>
    <mergeCell ref="R57:S58"/>
    <mergeCell ref="A55:C56"/>
    <mergeCell ref="D55:F56"/>
    <mergeCell ref="G55:L56"/>
    <mergeCell ref="M55:P56"/>
    <mergeCell ref="Q55:Q56"/>
    <mergeCell ref="R55:S56"/>
    <mergeCell ref="A53:C54"/>
    <mergeCell ref="D53:F54"/>
    <mergeCell ref="G53:L54"/>
    <mergeCell ref="M53:P54"/>
    <mergeCell ref="Q53:Q54"/>
    <mergeCell ref="R53:S54"/>
    <mergeCell ref="A51:C52"/>
    <mergeCell ref="D51:F52"/>
    <mergeCell ref="G51:L52"/>
    <mergeCell ref="M51:P52"/>
    <mergeCell ref="Q51:Q52"/>
    <mergeCell ref="R51:S52"/>
    <mergeCell ref="A49:C50"/>
    <mergeCell ref="D49:F50"/>
    <mergeCell ref="G49:L50"/>
    <mergeCell ref="M49:P50"/>
    <mergeCell ref="Q49:Q50"/>
    <mergeCell ref="R49:S50"/>
    <mergeCell ref="A47:C48"/>
    <mergeCell ref="D47:F48"/>
    <mergeCell ref="G47:L48"/>
    <mergeCell ref="M47:P48"/>
    <mergeCell ref="Q47:Q48"/>
    <mergeCell ref="R47:S48"/>
    <mergeCell ref="A45:C46"/>
    <mergeCell ref="D45:F46"/>
    <mergeCell ref="G45:L46"/>
    <mergeCell ref="M45:P46"/>
    <mergeCell ref="Q45:Q46"/>
    <mergeCell ref="R45:S46"/>
    <mergeCell ref="A43:C44"/>
    <mergeCell ref="D43:F44"/>
    <mergeCell ref="G43:L44"/>
    <mergeCell ref="M43:P44"/>
    <mergeCell ref="Q43:Q44"/>
    <mergeCell ref="R43:S44"/>
    <mergeCell ref="A41:C42"/>
    <mergeCell ref="D41:F42"/>
    <mergeCell ref="G41:L42"/>
    <mergeCell ref="M41:P42"/>
    <mergeCell ref="Q41:Q42"/>
    <mergeCell ref="R41:S42"/>
    <mergeCell ref="A39:C40"/>
    <mergeCell ref="D39:F40"/>
    <mergeCell ref="G39:L40"/>
    <mergeCell ref="M39:P40"/>
    <mergeCell ref="Q39:Q40"/>
    <mergeCell ref="R39:S40"/>
    <mergeCell ref="A37:C38"/>
    <mergeCell ref="D37:F38"/>
    <mergeCell ref="G37:L38"/>
    <mergeCell ref="M37:P38"/>
    <mergeCell ref="Q37:Q38"/>
    <mergeCell ref="R37:S38"/>
    <mergeCell ref="A35:C36"/>
    <mergeCell ref="D35:F36"/>
    <mergeCell ref="G35:L36"/>
    <mergeCell ref="M35:P36"/>
    <mergeCell ref="Q35:Q36"/>
    <mergeCell ref="R35:S36"/>
    <mergeCell ref="A33:C34"/>
    <mergeCell ref="D33:F34"/>
    <mergeCell ref="G33:L34"/>
    <mergeCell ref="M33:P34"/>
    <mergeCell ref="Q33:Q34"/>
    <mergeCell ref="R33:S34"/>
    <mergeCell ref="A31:C32"/>
    <mergeCell ref="D31:F32"/>
    <mergeCell ref="G31:L32"/>
    <mergeCell ref="M31:P32"/>
    <mergeCell ref="Q31:Q32"/>
    <mergeCell ref="R31:S32"/>
    <mergeCell ref="A29:C30"/>
    <mergeCell ref="D29:F30"/>
    <mergeCell ref="G29:L30"/>
    <mergeCell ref="M29:P30"/>
    <mergeCell ref="Q29:Q30"/>
    <mergeCell ref="R29:S30"/>
    <mergeCell ref="A26:S26"/>
    <mergeCell ref="A27:C28"/>
    <mergeCell ref="D27:F28"/>
    <mergeCell ref="G27:L28"/>
    <mergeCell ref="M27:P28"/>
    <mergeCell ref="Q27:Q28"/>
    <mergeCell ref="R27:S28"/>
    <mergeCell ref="A24:F24"/>
    <mergeCell ref="G24:M24"/>
    <mergeCell ref="N24:O24"/>
    <mergeCell ref="P24:Q24"/>
    <mergeCell ref="R24:S24"/>
    <mergeCell ref="A25:F25"/>
    <mergeCell ref="G25:M25"/>
    <mergeCell ref="N25:O25"/>
    <mergeCell ref="P25:Q25"/>
    <mergeCell ref="R25:S25"/>
    <mergeCell ref="A23:B23"/>
    <mergeCell ref="C23:E23"/>
    <mergeCell ref="F23:H23"/>
    <mergeCell ref="I23:K23"/>
    <mergeCell ref="L23:O23"/>
    <mergeCell ref="P23:S23"/>
    <mergeCell ref="A21:S21"/>
    <mergeCell ref="A22:B22"/>
    <mergeCell ref="C22:E22"/>
    <mergeCell ref="F22:H22"/>
    <mergeCell ref="I22:K22"/>
    <mergeCell ref="L22:O22"/>
    <mergeCell ref="P22:S22"/>
    <mergeCell ref="A19:F19"/>
    <mergeCell ref="G19:M19"/>
    <mergeCell ref="N19:O19"/>
    <mergeCell ref="P19:Q19"/>
    <mergeCell ref="R19:S19"/>
    <mergeCell ref="A20:F20"/>
    <mergeCell ref="G20:M20"/>
    <mergeCell ref="N20:O20"/>
    <mergeCell ref="P20:Q20"/>
    <mergeCell ref="R20:S20"/>
    <mergeCell ref="A18:B18"/>
    <mergeCell ref="C18:E18"/>
    <mergeCell ref="F18:H18"/>
    <mergeCell ref="I18:K18"/>
    <mergeCell ref="L18:O18"/>
    <mergeCell ref="P18:S18"/>
    <mergeCell ref="A16:S16"/>
    <mergeCell ref="A17:B17"/>
    <mergeCell ref="C17:E17"/>
    <mergeCell ref="F17:H17"/>
    <mergeCell ref="I17:K17"/>
    <mergeCell ref="L17:O17"/>
    <mergeCell ref="P17:S17"/>
    <mergeCell ref="A12:H12"/>
    <mergeCell ref="I12:S12"/>
    <mergeCell ref="A13:H13"/>
    <mergeCell ref="I13:S13"/>
    <mergeCell ref="A14:E14"/>
    <mergeCell ref="F14:G14"/>
    <mergeCell ref="A15:E15"/>
    <mergeCell ref="F15:G15"/>
    <mergeCell ref="I14:J15"/>
    <mergeCell ref="K14:S15"/>
    <mergeCell ref="A11:B11"/>
    <mergeCell ref="C11:E11"/>
    <mergeCell ref="F11:H11"/>
    <mergeCell ref="I11:K11"/>
    <mergeCell ref="L11:O11"/>
    <mergeCell ref="P11:S11"/>
    <mergeCell ref="N8:Q8"/>
    <mergeCell ref="A9:S9"/>
    <mergeCell ref="A10:B10"/>
    <mergeCell ref="C10:E10"/>
    <mergeCell ref="F10:H10"/>
    <mergeCell ref="I10:K10"/>
    <mergeCell ref="L10:O10"/>
    <mergeCell ref="P10:S10"/>
    <mergeCell ref="A2:C8"/>
    <mergeCell ref="D2:Q4"/>
    <mergeCell ref="R2:S8"/>
    <mergeCell ref="D5:Q6"/>
    <mergeCell ref="D7:H8"/>
    <mergeCell ref="I7:K7"/>
    <mergeCell ref="L7:M7"/>
    <mergeCell ref="N7:O7"/>
    <mergeCell ref="P7:Q7"/>
    <mergeCell ref="I8:M8"/>
  </mergeCells>
  <printOptions horizontalCentered="1"/>
  <pageMargins left="0.39370078740157483" right="0.39370078740157483" top="0.39370078740157483" bottom="0.39370078740157483" header="0.31496062992125984" footer="0.31496062992125984"/>
  <pageSetup scale="49" orientation="landscape" horizontalDpi="4294967293"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'D:\FORMATOS 25 DE ABRIL DE 2016\formatos ajustados edl 25052016\[FORMATO CON EJEMPLO DE EVENTUALES EN PERÍODO A U O.xlsm]Hoja4'!#REF!</xm:f>
          </x14:formula1>
          <xm:sqref>R64:S65</xm:sqref>
        </x14:dataValidation>
        <x14:dataValidation type="list" allowBlank="1" showInputMessage="1" showErrorMessage="1" xr:uid="{00000000-0002-0000-0800-000001000000}">
          <x14:formula1>
            <xm:f>Hoja4!$A$467:$A$482</xm:f>
          </x14:formula1>
          <xm:sqref>A29:C60</xm:sqref>
        </x14:dataValidation>
        <x14:dataValidation type="list" allowBlank="1" showInputMessage="1" showErrorMessage="1" xr:uid="{00000000-0002-0000-0800-000002000000}">
          <x14:formula1>
            <xm:f>Hoja4!$A$442:$A$448</xm:f>
          </x14:formula1>
          <xm:sqref>Q29:Q60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23</vt:i4>
      </vt:variant>
    </vt:vector>
  </HeadingPairs>
  <TitlesOfParts>
    <vt:vector size="37" baseType="lpstr">
      <vt:lpstr>INDICE</vt:lpstr>
      <vt:lpstr>F1. INF. GENERAL</vt:lpstr>
      <vt:lpstr>Hoja4</vt:lpstr>
      <vt:lpstr>F2. COMP. LAB Y COM COMPOR</vt:lpstr>
      <vt:lpstr>F3. EVIDENCIAS</vt:lpstr>
      <vt:lpstr>F4. CALF. COM. COMPORT.</vt:lpstr>
      <vt:lpstr>F5. EVA. ÁREAS O DEPENDENCIAS.</vt:lpstr>
      <vt:lpstr>F6. REPOR CLF PRD ANUAL U ORD</vt:lpstr>
      <vt:lpstr>F7. PLAN DE MEJORAMIENTO</vt:lpstr>
      <vt:lpstr>F8. EVA. EVENTUAL (Semestre 1)</vt:lpstr>
      <vt:lpstr>F8. EVA. EVENTUAL (Semestre 2)</vt:lpstr>
      <vt:lpstr>F9. EV. EXTRAORDINARIA</vt:lpstr>
      <vt:lpstr>F10. EVA. INFERIOR A 1 AÑO</vt:lpstr>
      <vt:lpstr>F11. EVA P. PRUEBA</vt:lpstr>
      <vt:lpstr>'F1. INF. GENERAL'!Área_de_impresión</vt:lpstr>
      <vt:lpstr>'F10. EVA. INFERIOR A 1 AÑO'!Área_de_impresión</vt:lpstr>
      <vt:lpstr>'F11. EVA P. PRUEBA'!Área_de_impresión</vt:lpstr>
      <vt:lpstr>'F2. COMP. LAB Y COM COMPOR'!Área_de_impresión</vt:lpstr>
      <vt:lpstr>'F5. EVA. ÁREAS O DEPENDENCIAS.'!Área_de_impresión</vt:lpstr>
      <vt:lpstr>'F6. REPOR CLF PRD ANUAL U ORD'!Área_de_impresión</vt:lpstr>
      <vt:lpstr>'F8. EVA. EVENTUAL (Semestre 1)'!Área_de_impresión</vt:lpstr>
      <vt:lpstr>'F8. EVA. EVENTUAL (Semestre 2)'!Área_de_impresión</vt:lpstr>
      <vt:lpstr>'F9. EV. EXTRAORDINARIA'!Área_de_impresión</vt:lpstr>
      <vt:lpstr>ASESOR</vt:lpstr>
      <vt:lpstr>ASISTENCIAL</vt:lpstr>
      <vt:lpstr>COMPETENCIAS</vt:lpstr>
      <vt:lpstr>CONDUCTAS</vt:lpstr>
      <vt:lpstr>DEFINICION</vt:lpstr>
      <vt:lpstr>DIEZ</vt:lpstr>
      <vt:lpstr>DIRECTIVO</vt:lpstr>
      <vt:lpstr>NIVEL</vt:lpstr>
      <vt:lpstr>NUEVE</vt:lpstr>
      <vt:lpstr>OCHO</vt:lpstr>
      <vt:lpstr>PROFESIONAL</vt:lpstr>
      <vt:lpstr>SEIS</vt:lpstr>
      <vt:lpstr>SIETE</vt:lpstr>
      <vt:lpstr>TECNICO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Personal</dc:creator>
  <cp:keywords/>
  <dc:description/>
  <cp:lastModifiedBy>AUDITOR CARLOS ALBERTO MENDOZA SAAD</cp:lastModifiedBy>
  <cp:revision/>
  <dcterms:created xsi:type="dcterms:W3CDTF">2015-12-09T13:44:37Z</dcterms:created>
  <dcterms:modified xsi:type="dcterms:W3CDTF">2024-02-19T22:18:29Z</dcterms:modified>
  <cp:category/>
  <cp:contentStatus/>
</cp:coreProperties>
</file>