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njamin2\Planeación estratégica\Riesgos\Caracterización 2021\Revisados B\"/>
    </mc:Choice>
  </mc:AlternateContent>
  <xr:revisionPtr revIDLastSave="0" documentId="13_ncr:1_{F8385BDC-DCF9-47A6-BD4C-FF696FCF58AE}" xr6:coauthVersionLast="47" xr6:coauthVersionMax="47" xr10:uidLastSave="{00000000-0000-0000-0000-000000000000}"/>
  <bookViews>
    <workbookView xWindow="-120" yWindow="-120" windowWidth="20730" windowHeight="11760" firstSheet="1" activeTab="5" xr2:uid="{00000000-000D-0000-FFFF-FFFF00000000}"/>
  </bookViews>
  <sheets>
    <sheet name="Contexto Estratégico" sheetId="1" r:id="rId1"/>
    <sheet name="Identificación" sheetId="2" r:id="rId2"/>
    <sheet name="Analisis" sheetId="4" r:id="rId3"/>
    <sheet name="ProbImpacto" sheetId="10" r:id="rId4"/>
    <sheet name="Valoración Controles" sheetId="11" r:id="rId5"/>
    <sheet name="Riesgo residual" sheetId="12" r:id="rId6"/>
  </sheets>
  <externalReferences>
    <externalReference r:id="rId7"/>
  </externalReferences>
  <definedNames>
    <definedName name="_xlnm.Print_Area" localSheetId="0">'Contexto Estratégico'!$A$1:$D$9</definedName>
    <definedName name="_xlnm.Print_Area" localSheetId="1">Identificación!$A$1:$E$9</definedName>
  </definedNames>
  <calcPr calcId="181029"/>
</workbook>
</file>

<file path=xl/calcChain.xml><?xml version="1.0" encoding="utf-8"?>
<calcChain xmlns="http://schemas.openxmlformats.org/spreadsheetml/2006/main">
  <c r="E8" i="12" l="1"/>
  <c r="E9" i="12"/>
  <c r="E10" i="12"/>
  <c r="E11" i="12"/>
  <c r="E7" i="12"/>
  <c r="C8" i="12"/>
  <c r="C9" i="12"/>
  <c r="C10" i="12"/>
  <c r="C11" i="12"/>
  <c r="C7" i="12"/>
  <c r="F11" i="12"/>
  <c r="A11" i="12"/>
  <c r="F10" i="12"/>
  <c r="A10" i="12"/>
  <c r="F9" i="12"/>
  <c r="A9" i="12"/>
  <c r="F8" i="12"/>
  <c r="A8" i="12"/>
  <c r="F7" i="12"/>
  <c r="A7" i="12"/>
  <c r="A3" i="12"/>
  <c r="A2" i="12"/>
  <c r="H22" i="11"/>
  <c r="A28" i="11"/>
  <c r="A22" i="11"/>
  <c r="A16" i="11"/>
  <c r="A10" i="11"/>
  <c r="A4" i="11"/>
  <c r="G22" i="11"/>
  <c r="G23" i="11"/>
  <c r="G24" i="11"/>
  <c r="G25" i="11"/>
  <c r="G26" i="11"/>
  <c r="G28" i="11"/>
  <c r="G33" i="11" s="1"/>
  <c r="H28" i="11"/>
  <c r="G29" i="11"/>
  <c r="G30" i="11"/>
  <c r="G31" i="11"/>
  <c r="G32" i="11"/>
  <c r="G20" i="11"/>
  <c r="G19" i="11"/>
  <c r="G18" i="11"/>
  <c r="G17" i="11"/>
  <c r="H16" i="11"/>
  <c r="G16" i="11"/>
  <c r="G14" i="11"/>
  <c r="G13" i="11"/>
  <c r="G12" i="11"/>
  <c r="G11" i="11"/>
  <c r="H10" i="11"/>
  <c r="G10" i="11"/>
  <c r="G8" i="11"/>
  <c r="G7" i="11"/>
  <c r="G6" i="11"/>
  <c r="G5" i="11"/>
  <c r="G4" i="11"/>
  <c r="H2" i="11"/>
  <c r="G27" i="11" l="1"/>
  <c r="G21" i="11"/>
  <c r="G9" i="11"/>
  <c r="G15" i="11"/>
  <c r="H8" i="4"/>
  <c r="H9" i="4"/>
  <c r="H10" i="4"/>
  <c r="H11" i="4"/>
  <c r="H7" i="4"/>
  <c r="D8" i="4"/>
  <c r="E8" i="4" s="1"/>
  <c r="D9" i="4"/>
  <c r="E9" i="4" s="1"/>
  <c r="D10" i="4"/>
  <c r="E10" i="4" s="1"/>
  <c r="D11" i="4"/>
  <c r="E11" i="4" s="1"/>
  <c r="D7" i="4"/>
  <c r="E7" i="4" s="1"/>
  <c r="H29" i="11" l="1"/>
  <c r="F11" i="4"/>
  <c r="H23" i="11"/>
  <c r="F10" i="4"/>
  <c r="H17" i="11"/>
  <c r="F9" i="4"/>
  <c r="H11" i="11"/>
  <c r="F8" i="4"/>
  <c r="H4" i="11"/>
  <c r="F7" i="4"/>
  <c r="I8" i="4"/>
  <c r="I9" i="4"/>
  <c r="I10" i="4"/>
  <c r="I11" i="4"/>
  <c r="I7" i="4"/>
  <c r="A11" i="4"/>
  <c r="A10" i="4"/>
  <c r="A9" i="4"/>
  <c r="A8" i="4"/>
  <c r="A7" i="4"/>
  <c r="A3" i="4" l="1"/>
  <c r="A2" i="4"/>
  <c r="A3" i="2"/>
  <c r="A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BENJAMIN</author>
  </authors>
  <commentList>
    <comment ref="A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Nombre del proceso</t>
        </r>
      </text>
    </comment>
    <comment ref="A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Tomar objetivo de la caracterización del proceso</t>
        </r>
      </text>
    </comment>
    <comment ref="A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Condiciones externas que puedan generar eventos que originan oportunidades o afectan negativamente el cumplimiento de la misión y objetivos de la CGS y del proceso, (Oportunidades y Amenazas)</t>
        </r>
      </text>
    </comment>
    <comment ref="B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Medios, circunstancias, situaciones o agentes generadores del riesgo</t>
        </r>
      </text>
    </comment>
    <comment ref="C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Condiciones internas que puedan generar eventos que originan oportunidades o afectan negativamente el cumplimiento de la misión y objetivos de la CGS del proceso. (Debilidades, Fortalezas)</t>
        </r>
      </text>
    </comment>
    <comment ref="D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Medios, circunstancias, situaciones o agentes generadores del riesgo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BENJAMIN</author>
  </authors>
  <commentList>
    <comment ref="A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Medios, circunstancias, situaciones o agentes generadores del riesgo</t>
        </r>
      </text>
    </comment>
    <comment ref="B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Efecto de la incertidumbre.
Posibilidad de que suceda algún evento que tendrá un impacto sobre los objetivos institucionales o del proceso. Se expresa en términos de probabilidad y consecuencias
</t>
        </r>
      </text>
    </comment>
    <comment ref="C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Características generales o las formas en que se
observa o manifiesta el riesgo identificado.</t>
        </r>
      </text>
    </comment>
    <comment ref="E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BENJAMIN:</t>
        </r>
        <r>
          <rPr>
            <sz val="9"/>
            <color indexed="81"/>
            <rFont val="Tahoma"/>
            <family val="2"/>
          </rPr>
          <t xml:space="preserve">
Constituyen las consecuencias de la ocurrencia del riesgo sobre los
objetivos de la entidad; generalmente se dan sobre las personas o los bienes
materiales o inmateriales con incidencias importantes tales como daños físicos
y fallecimiento, sanciones, pérdidas económicas, de información, de bienes,
de imagen, de credibilidad y de confianza, interrupción del servicio y daño
ambiental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Mario A Martinez L.</author>
    <author>Usuario</author>
  </authors>
  <commentList>
    <comment ref="J4" authorId="0" shapeId="0" xr:uid="{EC1746D3-6A39-4CB8-8CD0-E4E4E34D0086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Zona ubicación en el mapa de calor del riesgo inherente según la intersección del nivel de probabilidad e impacto.
SE DEBE ELEGIR</t>
        </r>
      </text>
    </comment>
    <comment ref="K4" authorId="0" shapeId="0" xr:uid="{7E66227D-3DBB-444A-86A5-EED7DE309C39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Medidas de respuesta según la evaluación del riesgo.
SE DEBE ELEGIR</t>
        </r>
      </text>
    </comment>
    <comment ref="B6" authorId="0" shapeId="0" xr:uid="{3BB2BB8F-1532-4B1F-8905-610D642947C8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Frecuencia de Materialización histórica (en los últimos 5 años).
SE DEBE ELEGIR
1 no se presentó
2 Al menos una vez
3 Al menos una vez en los últimos 2 años
4 Al menos una vez en el último año
5 Más de una vez al año</t>
        </r>
      </text>
    </comment>
    <comment ref="C6" authorId="0" shapeId="0" xr:uid="{5FEAFB2F-C8C9-4776-8514-3AC657131254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Fecuencia de ejecución de la actividad (las veces que se realiza la actividad que conlleva el riesgo al año).
SE DEBE ELEGIR
20% 2 veces por año
40% 3 a 24 veces por año
60% 24 a 500 veces por año
80% 500 a 5000 veces por año
100% más de 5000 veces por año</t>
        </r>
      </text>
    </comment>
    <comment ref="D6" authorId="0" shapeId="0" xr:uid="{08206377-BBC0-48FF-A701-70E7B20B4653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Valor de numérico de la "probabilidad". 
P = FMH + (FMH * FEA)</t>
        </r>
      </text>
    </comment>
    <comment ref="G6" authorId="0" shapeId="0" xr:uid="{334A87A9-AFC2-4AF6-8C69-7271DE6CE8BA}">
      <text>
        <r>
          <rPr>
            <b/>
            <sz val="9"/>
            <color indexed="81"/>
            <rFont val="Tahoma"/>
            <charset val="1"/>
          </rPr>
          <t>Mario A Martinez L.:</t>
        </r>
        <r>
          <rPr>
            <sz val="9"/>
            <color indexed="81"/>
            <rFont val="Tahoma"/>
            <charset val="1"/>
          </rPr>
          <t xml:space="preserve">
20% Leve 
40% Menor 
60% Moderado 
80% Mayor 
100 % Catastrófico</t>
        </r>
      </text>
    </comment>
    <comment ref="A11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Responsabilidad Fiscal-sancionatorios. coactiva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Mario A Martinez L.</author>
  </authors>
  <commentList>
    <comment ref="H2" authorId="0" shapeId="0" xr:uid="{6DFC06FF-F428-4BF7-9725-B644A71E672A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Valor porcentual de la probabilidad o impacto residual según aplique la valoración del control.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Mario A Martinez L.</author>
    <author>Usuario</author>
  </authors>
  <commentList>
    <comment ref="G4" authorId="0" shapeId="0" xr:uid="{797A648F-06C1-45AD-93C4-AF572859AB48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Zona de ubicación del riesgo residual en el mapa de calor según los nuevos valores de probabilidad e imapcto.
SE DEBE SELECCIONAR</t>
        </r>
      </text>
    </comment>
    <comment ref="H4" authorId="0" shapeId="0" xr:uid="{508ECC6D-8F23-4D83-B8D8-A0C3C7857C8C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Medidas de respuesta según la evaluación del riesgo residual.
SE DEBE ELEGIR</t>
        </r>
      </text>
    </comment>
    <comment ref="B6" authorId="0" shapeId="0" xr:uid="{B82C0639-42C6-4607-815C-83F6A3725D5D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Nivel de pobabilidad residual, según la valoración del control si existe.
SE DEBE EDITAR A MANO</t>
        </r>
      </text>
    </comment>
    <comment ref="D6" authorId="0" shapeId="0" xr:uid="{4E2E1E15-366A-4710-AE92-CE160842430F}">
      <text>
        <r>
          <rPr>
            <b/>
            <sz val="9"/>
            <color indexed="81"/>
            <rFont val="Tahoma"/>
            <family val="2"/>
          </rPr>
          <t>Mario A Martinez L.:</t>
        </r>
        <r>
          <rPr>
            <sz val="9"/>
            <color indexed="81"/>
            <rFont val="Tahoma"/>
            <family val="2"/>
          </rPr>
          <t xml:space="preserve">
Nivel de impacto residual según la valoración del control, si existe
SE DEBE EDITAR A MANO</t>
        </r>
      </text>
    </comment>
    <comment ref="A11" authorId="1" shapeId="0" xr:uid="{F83996B7-428C-42A0-A1E1-6CCE9A683304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Responsabilidad Fiscal-sancionatorios. coactiva</t>
        </r>
      </text>
    </comment>
  </commentList>
</comments>
</file>

<file path=xl/sharedStrings.xml><?xml version="1.0" encoding="utf-8"?>
<sst xmlns="http://schemas.openxmlformats.org/spreadsheetml/2006/main" count="266" uniqueCount="162">
  <si>
    <t>CONTEXTO ESTRATÉGICO</t>
  </si>
  <si>
    <t>FACTORES EXTERNOS</t>
  </si>
  <si>
    <t>CAUSAS</t>
  </si>
  <si>
    <t>IDENTIFICACION DEL RIESGO</t>
  </si>
  <si>
    <t>CLASE</t>
  </si>
  <si>
    <t>FACTORES INTERNOS</t>
  </si>
  <si>
    <t>EFECTOS</t>
  </si>
  <si>
    <t>Operativo</t>
  </si>
  <si>
    <t>Estratégico</t>
  </si>
  <si>
    <t>De cumplimiento</t>
  </si>
  <si>
    <t>Financiero</t>
  </si>
  <si>
    <t>De Tecnología</t>
  </si>
  <si>
    <t>De corrupción</t>
  </si>
  <si>
    <t>DESCRIPCIÓN (Cómo puede suceder)</t>
  </si>
  <si>
    <t>IMPACTO</t>
  </si>
  <si>
    <t>RIESGO</t>
  </si>
  <si>
    <t>CALIFICACIÓN</t>
  </si>
  <si>
    <t>PROBALIDAD</t>
  </si>
  <si>
    <t>EVALUACIÓN</t>
  </si>
  <si>
    <t>MEDIDA DE RESPUESTA</t>
  </si>
  <si>
    <t>TABLA DE PROBABILIDAD</t>
  </si>
  <si>
    <t>NIVEL</t>
  </si>
  <si>
    <t>DESCRIPTOR</t>
  </si>
  <si>
    <t>DESCRIPCIÓN</t>
  </si>
  <si>
    <t>Más de una vez al año.</t>
  </si>
  <si>
    <t>Nivel</t>
  </si>
  <si>
    <t>Descriptor</t>
  </si>
  <si>
    <t>TABLA DE IMPACTO</t>
  </si>
  <si>
    <t>Menor</t>
  </si>
  <si>
    <t>Moderado</t>
  </si>
  <si>
    <t>Mayor</t>
  </si>
  <si>
    <t>Catastrofico</t>
  </si>
  <si>
    <t>MATRIZ DE RIESGO INHERENTE</t>
  </si>
  <si>
    <t>PROBABILIDAD</t>
  </si>
  <si>
    <t>ANÁLISIS Y VALORACIÓN DE CONTROLES</t>
  </si>
  <si>
    <t>Descripción del Control</t>
  </si>
  <si>
    <t>Criterios para la Evaluación</t>
  </si>
  <si>
    <t xml:space="preserve">EVALUACIÓN </t>
  </si>
  <si>
    <t>Medida de Respuesta</t>
  </si>
  <si>
    <t>DESCRIPCIÓN DEL IMPACTO</t>
  </si>
  <si>
    <t>ANALISIS y EVALUACIÓN DE RIESGOS</t>
  </si>
  <si>
    <t>a. Asumir el riesgo</t>
  </si>
  <si>
    <t>d. Reducir el riesgo, evitar, compartir o transferir</t>
  </si>
  <si>
    <r>
      <t xml:space="preserve">OBJETIVO: </t>
    </r>
    <r>
      <rPr>
        <sz val="11"/>
        <color theme="1"/>
        <rFont val="Arial"/>
        <family val="2"/>
      </rPr>
      <t>Planear y Coordinar la Ejecución de los Procesos de Auditoria, Rendición de Cuenta, Planes de Desempeño y Desarrollo, así como los procesos de Gestión Fiscal, Gestión Pública y Gestión Ambiental; de particulares, entes sujetos de Control y entidad</t>
    </r>
  </si>
  <si>
    <t>Trabajo desarticulado del equipo auditor, elaboración de informes de manera independiente y consolidación por una sola persona.</t>
  </si>
  <si>
    <t>No manejo de los respectivos papeles de trabajo por parte de los auditores y su vez se evita realizar sus  procesos pertinentes.</t>
  </si>
  <si>
    <t>Deseo del auditado de que no se le sean aplicadas las leyes establecidas a lo encontrado en la auditoria.</t>
  </si>
  <si>
    <t xml:space="preserve">Interés del auditado por la no divulgación de lo encontrado en la auditoria, el temor al castigo (monetario, disciplinario o penal) y el deseo de recibir dadivas por parte del funcionario auditor. </t>
  </si>
  <si>
    <t xml:space="preserve">Interés del auditado por la no divulgación de lo encontrado en la auditoria. </t>
  </si>
  <si>
    <t>Pesada carga laboral por parte de los funcionarios auditores.</t>
  </si>
  <si>
    <t>Volumen alto de  sujetos de control frente a los auditores disponibles para llevar a cabo los procesos y el cronograma de la auditoria.</t>
  </si>
  <si>
    <t xml:space="preserve">No se puede presentar los soportes de  los hallazgos o presuntas observaciones encontradas. </t>
  </si>
  <si>
    <t xml:space="preserve">Actuaciones por fuera de la ley o deshonestas por parte del sujeto de control </t>
  </si>
  <si>
    <t>Realizando los registros completos a la hora de diligenciarse el papel de trabajo</t>
  </si>
  <si>
    <t>X</t>
  </si>
  <si>
    <r>
      <t xml:space="preserve">PROCESO: </t>
    </r>
    <r>
      <rPr>
        <sz val="11"/>
        <color theme="1"/>
        <rFont val="Arial"/>
        <family val="2"/>
      </rPr>
      <t>Gestión de control fiscal</t>
    </r>
  </si>
  <si>
    <t>Demoras en el proceso auditor y falta de publicidad de los resultados.
Incumplimiento de los procedimientos, de sus controles y sus tiempos.</t>
  </si>
  <si>
    <t>Elaboración del plan de trabajo definiendo la muestra y los criterios para evaluar en cada una de las líneas y presentación de resultados en los papeles de trabajo</t>
  </si>
  <si>
    <t>RIESGOS (Puede Suceder que...)</t>
  </si>
  <si>
    <t>Perdida de credibilidad, incumplimiento de la misión de la entidad.
Sanciones legales o penales a funcionarios de la entidad.
Pérdida de recursos públicos.</t>
  </si>
  <si>
    <t>No existe la cantidad suficiente de funcionarios para realizar el seguimiento de los sujetos de control, generando así fallas de tiempo para cumplimiento a los términos establecidos .</t>
  </si>
  <si>
    <t>El deseo del sujeto de control por no ser divulgada los hallazgos encontrados y la disposición del funcionario auditor.</t>
  </si>
  <si>
    <t>Se realiza esa petición de dádivas en debido consenso a cambio de ignorarse la verdadera información recolectada por el auditor</t>
  </si>
  <si>
    <t>Se presentan situaciones fuera de la ley o normas, las cuales van en contra de las normas de las organizaciones, llevando a presentarse este tipo de hechos para evitar futuras sanciones por parte de la CGS.</t>
  </si>
  <si>
    <t>Se evita que la CGS cumpla con su misión, generando perdida de credibilidad y a su vez acciones repetitivas por parte del sujeto de control.</t>
  </si>
  <si>
    <t>De imagen</t>
  </si>
  <si>
    <t>En la fase de ejecución se obtiene informes y/o documentos entregados por el sujeto auditado y a falta de organización el documento se recibe y no se elabora inmediatamente el papel de trabajo</t>
  </si>
  <si>
    <t>No se da cumplimiento a los cronogramas establecidos  en cada uno de los procesos programados por la CGS.</t>
  </si>
  <si>
    <t>Puede presentarse la manipulación de Informes</t>
  </si>
  <si>
    <t>Puede presentarse la pérdida de Información Física</t>
  </si>
  <si>
    <t>Puede presentarse el Incumplimiento de Términos</t>
  </si>
  <si>
    <t>Puede presentarse petición de dádivas por parte de los funcionarios de los equipos auditores a los auditados</t>
  </si>
  <si>
    <t>Pueden haber sobornos o amenazas a los funcionarios de los equipos auditores</t>
  </si>
  <si>
    <t>Prob</t>
  </si>
  <si>
    <t>Imp</t>
  </si>
  <si>
    <t>Orientación</t>
  </si>
  <si>
    <t xml:space="preserve">Frecuencia de materialización </t>
  </si>
  <si>
    <t>Valor FMH</t>
  </si>
  <si>
    <t>No se ha presentado en los últimos 5 años.</t>
  </si>
  <si>
    <t>Al menos una vez en los últimos 5 años.</t>
  </si>
  <si>
    <t>Al menos una vez en los últimos 2 años.</t>
  </si>
  <si>
    <t>Al menos una vez en el último año.</t>
  </si>
  <si>
    <t>Frecuencia de ejecución de la actividad</t>
  </si>
  <si>
    <t>Valor FEA</t>
  </si>
  <si>
    <t>La actividad que conlleva el riesgo se ejecuta como máximos 2 veces por año</t>
  </si>
  <si>
    <t>La actividad que conlleva el riesgo se ejecuta de 3 a 24 veces por año</t>
  </si>
  <si>
    <t>La actividad que conlleva el riesgo se ejecuta de 24 a 500 veces por año</t>
  </si>
  <si>
    <t>La actividad que conlleva el riesgo se ejecuta de 500 a 5000 veces por año</t>
  </si>
  <si>
    <t>La actividad que conlleva el riesgo se ejecuta más de 5000 veces por año</t>
  </si>
  <si>
    <t>Frecuencia de materialización</t>
  </si>
  <si>
    <t xml:space="preserve">Muy Baja </t>
  </si>
  <si>
    <t xml:space="preserve">Baja </t>
  </si>
  <si>
    <t xml:space="preserve">Media </t>
  </si>
  <si>
    <t>Alta</t>
  </si>
  <si>
    <t>Muy Alta</t>
  </si>
  <si>
    <t>Impacto Cuantitativo</t>
  </si>
  <si>
    <t>Impacto Cualitativo</t>
  </si>
  <si>
    <t>Afectación Económica</t>
  </si>
  <si>
    <t xml:space="preserve">Afectación Reputacional </t>
  </si>
  <si>
    <t>Afectación a la gestión de la entidad</t>
  </si>
  <si>
    <t>Leve</t>
  </si>
  <si>
    <t>Afectación menor a 10 SMLMV.</t>
  </si>
  <si>
    <t>El riesgo afecta la imagen de algún área de la organización.</t>
  </si>
  <si>
    <t>No hay interrupción de las operaciones de la
entidad.
- No se generan sanciones económicas o administrativas.
- No se afecta la imagen institucional de forma
significativa.</t>
  </si>
  <si>
    <t>Entre 10 y 50 SMLMV</t>
  </si>
  <si>
    <t>El riesgo afecta la imagen de la entidad internamente, de conocimiento general nivel interno, de junta directiva y accionistas y/o de proveedores.</t>
  </si>
  <si>
    <t>Interrupción de las operaciones de la entidad
por algunas horas.
- Reclamaciones o quejas de los usuarios, que implican investigaciones internas disciplinarias.
- Imagen institucional afectada localmente por retrasos en la prestación del servicio a los usuarios o ciudadanos.</t>
  </si>
  <si>
    <t>Entre 50 y 100 SMLMV</t>
  </si>
  <si>
    <t>El riesgo afecta la imagen de la entidad con algunos usuarios de relevancia frente al logro de los objetivos.</t>
  </si>
  <si>
    <t>Interrupción de las operaciones de la entidad
por un (1) día.
- Reclamaciones o quejas de los usuarios que
podrían implicar una denuncia ante los entes
reguladores o una demanda de largo alcance
para la entidad.
- Inoportunidad en la información, ocasionando
retrasos en la atención a los usuarios.
- Reproceso de actividades y aumento de carga
operativa.
- Imagen institucional afectada en el orden nacional
o regional por retrasos en la prestación del servicio a los usuarios o ciudadanos.
- Investigaciones penales, fiscales o disciplinarias.</t>
  </si>
  <si>
    <t>Entre 100 y 500 SMLMV</t>
  </si>
  <si>
    <t>El riesgo afecta la imagen de la entidad con efecto publicitario sostenido a nivel de sector administrativo, nivel departamental o municipal.</t>
  </si>
  <si>
    <t>Interrupción de las operaciones de la entidad
por más de dos (2) días.
- Pérdida de información crítica que puede ser
recuperada de forma parcial o incompleta.
- Sanción por parte del ente de control u otro
ente regulador.
- Incumplimiento en las metas y objetivos institucionales afectando el cumplimiento en las metas de gobierno.
- Imagen institucional afectada en el orden nacional o regional por incumplimientos en la prestación del servicio a los usuarios o ciudadanos.</t>
  </si>
  <si>
    <t>Mayor a 500 SMLMV</t>
  </si>
  <si>
    <t>El riesgo afecta la imagen de la entidad a nivel nacional, con efecto publicitario sostenido a nivel país.</t>
  </si>
  <si>
    <t>Interrupción de las operaciones de la entidad por más de cinco (5) días.
- Intervención por parte de un ente de control u otro ente regulador.
- Pérdida de información crítica para la entidad que no se puede recuperar.
- Incumplimiento en las metas y objetivos
institucionales afectando de forma grave la ejecución presupuestal.
- Imagen institucional afectada en el orden
nacional o regional por actos o hechos de
corrupción comprobados.</t>
  </si>
  <si>
    <t>b. Reducir el riesgo (mitigar o transferir).</t>
  </si>
  <si>
    <t>c. Reducir el riesgo (mitigar o transferir), evitar el riesgo.</t>
  </si>
  <si>
    <t>d. Reducir el riesgo (mitigar o transferir), evitar el riesgo.</t>
  </si>
  <si>
    <t>FMH</t>
  </si>
  <si>
    <t>FEA</t>
  </si>
  <si>
    <t>P</t>
  </si>
  <si>
    <t>Tipo</t>
  </si>
  <si>
    <t xml:space="preserve">Detectivo </t>
  </si>
  <si>
    <t>Implementación</t>
  </si>
  <si>
    <t>Automático</t>
  </si>
  <si>
    <t>Documentación</t>
  </si>
  <si>
    <t>Documentado</t>
  </si>
  <si>
    <t xml:space="preserve">Frecuencia </t>
  </si>
  <si>
    <t>Continua</t>
  </si>
  <si>
    <t>Preventivo</t>
  </si>
  <si>
    <t>Con registro</t>
  </si>
  <si>
    <t>Evidencia</t>
  </si>
  <si>
    <t>Manual</t>
  </si>
  <si>
    <t>Sin documentar</t>
  </si>
  <si>
    <t>Aleatoria</t>
  </si>
  <si>
    <t>Sin registro</t>
  </si>
  <si>
    <t>Peso</t>
  </si>
  <si>
    <t>Correctivo</t>
  </si>
  <si>
    <r>
      <t xml:space="preserve">El nivel de probabilidad registra un valor entre </t>
    </r>
    <r>
      <rPr>
        <b/>
        <sz val="11"/>
        <color theme="1"/>
        <rFont val="Arial"/>
        <family val="2"/>
      </rPr>
      <t>1,2 y 2,4</t>
    </r>
    <r>
      <rPr>
        <sz val="11"/>
        <color theme="1"/>
        <rFont val="Arial"/>
        <family val="2"/>
      </rPr>
      <t xml:space="preserve"> </t>
    </r>
  </si>
  <si>
    <r>
      <t xml:space="preserve">El nivel de probabilidad registra un valor entre </t>
    </r>
    <r>
      <rPr>
        <b/>
        <sz val="11"/>
        <color theme="1"/>
        <rFont val="Arial"/>
        <family val="2"/>
      </rPr>
      <t>2,5 y 4</t>
    </r>
    <r>
      <rPr>
        <sz val="11"/>
        <color theme="1"/>
        <rFont val="Arial"/>
        <family val="2"/>
      </rPr>
      <t xml:space="preserve"> </t>
    </r>
  </si>
  <si>
    <r>
      <t xml:space="preserve">El nivel de probabilidad registra un valor entre </t>
    </r>
    <r>
      <rPr>
        <b/>
        <sz val="11"/>
        <color theme="1"/>
        <rFont val="Arial"/>
        <family val="2"/>
      </rPr>
      <t>4,1 y 5,6</t>
    </r>
    <r>
      <rPr>
        <sz val="11"/>
        <color theme="1"/>
        <rFont val="Arial"/>
        <family val="2"/>
      </rPr>
      <t xml:space="preserve"> </t>
    </r>
  </si>
  <si>
    <r>
      <t xml:space="preserve">El nivel de probabilidad registra un valor entre </t>
    </r>
    <r>
      <rPr>
        <b/>
        <sz val="11"/>
        <color theme="1"/>
        <rFont val="Arial"/>
        <family val="2"/>
      </rPr>
      <t>5,7 y 7,2</t>
    </r>
    <r>
      <rPr>
        <sz val="11"/>
        <color theme="1"/>
        <rFont val="Arial"/>
        <family val="2"/>
      </rPr>
      <t xml:space="preserve"> </t>
    </r>
  </si>
  <si>
    <r>
      <t xml:space="preserve">El nivel de probabilidad registra un valor entre </t>
    </r>
    <r>
      <rPr>
        <b/>
        <sz val="11"/>
        <color theme="1"/>
        <rFont val="Arial"/>
        <family val="2"/>
      </rPr>
      <t>7,3 y 10</t>
    </r>
    <r>
      <rPr>
        <sz val="11"/>
        <color theme="1"/>
        <rFont val="Arial"/>
        <family val="2"/>
      </rPr>
      <t xml:space="preserve"> </t>
    </r>
  </si>
  <si>
    <t>a. Zona de riesgo baja</t>
  </si>
  <si>
    <t>b. Zona de riesgo moderada</t>
  </si>
  <si>
    <t xml:space="preserve">c. Zona de riesgo Alta </t>
  </si>
  <si>
    <t>d. Zona de riesgo extrema</t>
  </si>
  <si>
    <t>Leve
20%</t>
  </si>
  <si>
    <t>Menor 
40%</t>
  </si>
  <si>
    <t>Moderado 
60%</t>
  </si>
  <si>
    <t>Mayor 
80%</t>
  </si>
  <si>
    <t>Catastrófico 
100%</t>
  </si>
  <si>
    <t>Muy Alta
100%</t>
  </si>
  <si>
    <t>Alta 
80%</t>
  </si>
  <si>
    <t>Media 
60%</t>
  </si>
  <si>
    <t>Baja 
40%</t>
  </si>
  <si>
    <t>Muy Baja 
20%</t>
  </si>
  <si>
    <t>En el momento de la consolidación de los informes preliminar y final de auditoría uno o varios funcionarios pueden manipular los resultados del proceso auditor.</t>
  </si>
  <si>
    <t>Indicadores deficientes en la certificación de las contralorías por parte de la AGR</t>
  </si>
  <si>
    <t>Términos definidos en el memorando de asignación, seguimiento por parte del líder, el supervisor y la Subcontraloría</t>
  </si>
  <si>
    <t>Mesa de trabajo de convalidación de convalidación de observación y de hallazgos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</si>
</sst>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b/>
      <sz val="8"/>
      <name val="Arial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Verdana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  <xf numFmtId="0" fontId="6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3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0" xfId="0" applyFont="1"/>
    <xf numFmtId="0" fontId="8" fillId="2" borderId="1" xfId="5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3" fillId="0" borderId="1" xfId="0" applyFont="1" applyBorder="1"/>
    <xf numFmtId="0" fontId="3" fillId="8" borderId="1" xfId="0" applyFont="1" applyFill="1" applyBorder="1"/>
    <xf numFmtId="0" fontId="3" fillId="0" borderId="0" xfId="0" applyFont="1" applyAlignment="1">
      <alignment wrapText="1"/>
    </xf>
    <xf numFmtId="0" fontId="3" fillId="0" borderId="0" xfId="0" applyFont="1" applyFill="1" applyBorder="1" applyAlignment="1">
      <alignment horizontal="left" vertical="top" wrapText="1"/>
    </xf>
    <xf numFmtId="9" fontId="0" fillId="0" borderId="0" xfId="0" applyNumberFormat="1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top" wrapText="1"/>
    </xf>
    <xf numFmtId="0" fontId="0" fillId="0" borderId="0" xfId="0" applyAlignment="1"/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Border="1" applyAlignment="1">
      <alignment horizontal="left" vertical="top" wrapText="1"/>
    </xf>
    <xf numFmtId="1" fontId="14" fillId="0" borderId="0" xfId="0" applyNumberFormat="1" applyFont="1" applyFill="1" applyBorder="1" applyAlignment="1" applyProtection="1">
      <alignment horizontal="left" vertical="center" wrapText="1"/>
      <protection hidden="1"/>
    </xf>
    <xf numFmtId="0" fontId="1" fillId="0" borderId="0" xfId="0" applyFont="1" applyBorder="1" applyAlignment="1">
      <alignment horizontal="left" vertical="center" wrapText="1"/>
    </xf>
    <xf numFmtId="0" fontId="2" fillId="3" borderId="1" xfId="5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 applyProtection="1">
      <alignment horizontal="left" vertical="center" wrapText="1"/>
      <protection hidden="1"/>
    </xf>
    <xf numFmtId="1" fontId="17" fillId="0" borderId="1" xfId="0" applyNumberFormat="1" applyFont="1" applyFill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9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9" fontId="19" fillId="0" borderId="0" xfId="0" applyNumberFormat="1" applyFont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/>
    </xf>
    <xf numFmtId="9" fontId="20" fillId="10" borderId="1" xfId="0" applyNumberFormat="1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9" fontId="3" fillId="0" borderId="1" xfId="11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4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3" fillId="14" borderId="1" xfId="0" applyFont="1" applyFill="1" applyBorder="1" applyAlignment="1">
      <alignment horizontal="left" vertical="center"/>
    </xf>
    <xf numFmtId="9" fontId="17" fillId="0" borderId="1" xfId="11" applyFont="1" applyBorder="1" applyAlignment="1">
      <alignment horizontal="center" vertical="center" wrapText="1"/>
    </xf>
    <xf numFmtId="0" fontId="3" fillId="0" borderId="0" xfId="0" applyFont="1" applyFill="1"/>
    <xf numFmtId="9" fontId="17" fillId="0" borderId="1" xfId="11" applyFont="1" applyBorder="1" applyAlignment="1">
      <alignment horizontal="left" vertical="center" wrapText="1"/>
    </xf>
    <xf numFmtId="0" fontId="22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9" fontId="23" fillId="0" borderId="1" xfId="11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9" fontId="22" fillId="4" borderId="1" xfId="11" applyFont="1" applyFill="1" applyBorder="1" applyAlignment="1">
      <alignment vertical="center" wrapText="1"/>
    </xf>
    <xf numFmtId="9" fontId="23" fillId="0" borderId="1" xfId="11" applyFont="1" applyBorder="1" applyAlignment="1">
      <alignment horizontal="center" vertical="center" wrapText="1"/>
    </xf>
    <xf numFmtId="9" fontId="23" fillId="0" borderId="1" xfId="0" applyNumberFormat="1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2" fillId="4" borderId="5" xfId="0" applyFont="1" applyFill="1" applyBorder="1" applyAlignment="1">
      <alignment horizontal="center"/>
    </xf>
    <xf numFmtId="9" fontId="3" fillId="0" borderId="0" xfId="1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/>
    <xf numFmtId="0" fontId="3" fillId="15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3" borderId="1" xfId="5" applyFont="1" applyFill="1" applyBorder="1" applyAlignment="1">
      <alignment horizontal="center" vertical="center" wrapText="1"/>
    </xf>
    <xf numFmtId="0" fontId="17" fillId="2" borderId="1" xfId="5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wrapText="1"/>
    </xf>
    <xf numFmtId="0" fontId="20" fillId="10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 textRotation="90" wrapText="1"/>
    </xf>
    <xf numFmtId="0" fontId="2" fillId="4" borderId="5" xfId="0" applyFont="1" applyFill="1" applyBorder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9" fontId="0" fillId="0" borderId="7" xfId="11" applyFont="1" applyBorder="1" applyAlignment="1">
      <alignment horizontal="center" vertical="center" wrapText="1"/>
    </xf>
    <xf numFmtId="9" fontId="0" fillId="0" borderId="6" xfId="11" applyFont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23" fillId="5" borderId="4" xfId="0" applyFont="1" applyFill="1" applyBorder="1" applyAlignment="1">
      <alignment horizontal="center" vertical="center" wrapText="1"/>
    </xf>
    <xf numFmtId="9" fontId="0" fillId="0" borderId="8" xfId="11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left" vertical="center" wrapText="1"/>
    </xf>
    <xf numFmtId="0" fontId="22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/>
    </xf>
  </cellXfs>
  <cellStyles count="12">
    <cellStyle name="Hipervínculo 2" xfId="2" xr:uid="{00000000-0005-0000-0000-000000000000}"/>
    <cellStyle name="Hipervínculo 2 2" xfId="3" xr:uid="{00000000-0005-0000-0000-000001000000}"/>
    <cellStyle name="Millares 2" xfId="9" xr:uid="{00000000-0005-0000-0000-000002000000}"/>
    <cellStyle name="Normal" xfId="0" builtinId="0"/>
    <cellStyle name="Normal 2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1" xr:uid="{00000000-0005-0000-0000-000007000000}"/>
    <cellStyle name="Porcentaje" xfId="11" builtinId="5"/>
    <cellStyle name="Porcentaje 2" xfId="10" xr:uid="{00000000-0005-0000-0000-000008000000}"/>
    <cellStyle name="Porcentual 2" xfId="7" xr:uid="{00000000-0005-0000-0000-000009000000}"/>
    <cellStyle name="Porcentual 3" xfId="8" xr:uid="{00000000-0005-0000-0000-00000A000000}"/>
  </cellStyles>
  <dxfs count="16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66"/>
      <color rgb="FFCC0066"/>
      <color rgb="FFCC0000"/>
      <color rgb="FF66FFFF"/>
      <color rgb="FFFF6699"/>
      <color rgb="FF00FFFF"/>
      <color rgb="FFFFFF00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najmin2/Planeaci&#243;n%20estrat&#233;gica/Riesgos/Caracterizacion%202017/Trabajados%20por%20Willy/Control%20Fiscal%20Comple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xto Estratégico"/>
      <sheetName val="Identificación"/>
      <sheetName val="Analisis"/>
      <sheetName val="ProbImpacto"/>
      <sheetName val="Valoración Controles"/>
      <sheetName val="Hoja1"/>
      <sheetName val="Riesgo Residual"/>
    </sheetNames>
    <sheetDataSet>
      <sheetData sheetId="0" refreshError="1"/>
      <sheetData sheetId="1" refreshError="1">
        <row r="5">
          <cell r="B5" t="str">
            <v>Manipulación de Informes</v>
          </cell>
        </row>
        <row r="6">
          <cell r="B6" t="str">
            <v>Pérdida de Información Fisica</v>
          </cell>
        </row>
        <row r="7">
          <cell r="B7" t="str">
            <v>Incumplimiento de Términos</v>
          </cell>
        </row>
        <row r="8">
          <cell r="B8" t="str">
            <v>Petición de dádivas por parte de los funcionarios de los equipos auditores a los auditados</v>
          </cell>
        </row>
        <row r="9">
          <cell r="B9" t="str">
            <v>Sobornos o amenazas a los funcionarios de los equipos auditores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"/>
  <sheetViews>
    <sheetView view="pageBreakPreview" zoomScaleNormal="100" zoomScaleSheetLayoutView="100" workbookViewId="0">
      <selection activeCell="A2" sqref="A2:D2"/>
    </sheetView>
  </sheetViews>
  <sheetFormatPr baseColWidth="10" defaultRowHeight="15" x14ac:dyDescent="0.25"/>
  <cols>
    <col min="1" max="4" width="33.140625" customWidth="1"/>
  </cols>
  <sheetData>
    <row r="1" spans="1:5" ht="28.5" customHeight="1" x14ac:dyDescent="0.25">
      <c r="A1" s="102" t="s">
        <v>0</v>
      </c>
      <c r="B1" s="103"/>
      <c r="C1" s="103"/>
      <c r="D1" s="104"/>
    </row>
    <row r="2" spans="1:5" ht="28.5" customHeight="1" x14ac:dyDescent="0.25">
      <c r="A2" s="105" t="s">
        <v>55</v>
      </c>
      <c r="B2" s="106"/>
      <c r="C2" s="106"/>
      <c r="D2" s="106"/>
    </row>
    <row r="3" spans="1:5" ht="28.5" customHeight="1" x14ac:dyDescent="0.25">
      <c r="A3" s="107" t="s">
        <v>43</v>
      </c>
      <c r="B3" s="108"/>
      <c r="C3" s="108"/>
      <c r="D3" s="109"/>
    </row>
    <row r="4" spans="1:5" x14ac:dyDescent="0.25">
      <c r="A4" s="1" t="s">
        <v>1</v>
      </c>
      <c r="B4" s="2" t="s">
        <v>2</v>
      </c>
      <c r="C4" s="1" t="s">
        <v>5</v>
      </c>
      <c r="D4" s="2" t="s">
        <v>2</v>
      </c>
    </row>
    <row r="5" spans="1:5" ht="85.5" x14ac:dyDescent="0.25">
      <c r="A5" s="19"/>
      <c r="B5" s="20"/>
      <c r="C5" s="19" t="s">
        <v>56</v>
      </c>
      <c r="D5" s="21" t="s">
        <v>44</v>
      </c>
      <c r="E5" s="23"/>
    </row>
    <row r="6" spans="1:5" ht="99.75" x14ac:dyDescent="0.25">
      <c r="A6" s="19"/>
      <c r="B6" s="19"/>
      <c r="C6" s="19" t="s">
        <v>66</v>
      </c>
      <c r="D6" s="22" t="s">
        <v>45</v>
      </c>
      <c r="E6" s="23"/>
    </row>
    <row r="7" spans="1:5" ht="85.5" x14ac:dyDescent="0.25">
      <c r="A7" s="19" t="s">
        <v>46</v>
      </c>
      <c r="B7" s="19" t="s">
        <v>47</v>
      </c>
      <c r="C7" s="19" t="s">
        <v>67</v>
      </c>
      <c r="D7" s="19"/>
      <c r="E7" s="23"/>
    </row>
    <row r="8" spans="1:5" ht="57" x14ac:dyDescent="0.25">
      <c r="A8" s="19" t="s">
        <v>46</v>
      </c>
      <c r="B8" s="19" t="s">
        <v>48</v>
      </c>
      <c r="C8" s="19"/>
      <c r="D8" s="19"/>
      <c r="E8" s="23"/>
    </row>
    <row r="9" spans="1:5" ht="71.25" x14ac:dyDescent="0.25">
      <c r="A9" s="19"/>
      <c r="B9" s="19"/>
      <c r="C9" s="19" t="s">
        <v>49</v>
      </c>
      <c r="D9" s="19" t="s">
        <v>50</v>
      </c>
      <c r="E9" s="23"/>
    </row>
    <row r="10" spans="1:5" x14ac:dyDescent="0.25">
      <c r="C10" s="17"/>
    </row>
    <row r="11" spans="1:5" x14ac:dyDescent="0.25">
      <c r="C11" s="16"/>
      <c r="D11" s="16"/>
    </row>
  </sheetData>
  <mergeCells count="3">
    <mergeCell ref="A1:D1"/>
    <mergeCell ref="A2:D2"/>
    <mergeCell ref="A3:D3"/>
  </mergeCells>
  <printOptions horizontalCentered="1" verticalCentered="1"/>
  <pageMargins left="0.70866141732283472" right="0.70866141732283472" top="1.1417322834645669" bottom="0.74803149606299213" header="0.31496062992125984" footer="0.31496062992125984"/>
  <pageSetup paperSize="119" scale="92" orientation="landscape" horizontalDpi="4294967295" verticalDpi="4294967295" r:id="rId1"/>
  <headerFooter>
    <oddHeader>&amp;L&amp;G&amp;CMAPA DE RIESGOS
INSTITUCIONAL, POR PROCESOS Y DE CORRUPCIÓN
2021&amp;R&amp;G</oddHeader>
  </headerFooter>
  <colBreaks count="1" manualBreakCount="1">
    <brk id="4" max="1048575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5"/>
  <sheetViews>
    <sheetView view="pageBreakPreview" topLeftCell="A4" zoomScale="85" zoomScaleNormal="100" zoomScaleSheetLayoutView="85" zoomScalePageLayoutView="90" workbookViewId="0">
      <selection activeCell="E7" sqref="E7"/>
    </sheetView>
  </sheetViews>
  <sheetFormatPr baseColWidth="10" defaultRowHeight="15" x14ac:dyDescent="0.25"/>
  <cols>
    <col min="1" max="1" width="36.85546875" customWidth="1"/>
    <col min="2" max="2" width="23" customWidth="1"/>
    <col min="3" max="3" width="42.140625" customWidth="1"/>
    <col min="4" max="4" width="15.85546875" customWidth="1"/>
    <col min="5" max="5" width="28" customWidth="1"/>
    <col min="26" max="26" width="22.28515625" customWidth="1"/>
  </cols>
  <sheetData>
    <row r="1" spans="1:26" ht="22.5" customHeight="1" x14ac:dyDescent="0.25">
      <c r="A1" s="110" t="s">
        <v>3</v>
      </c>
      <c r="B1" s="110"/>
      <c r="C1" s="110"/>
      <c r="D1" s="110"/>
      <c r="E1" s="110"/>
    </row>
    <row r="2" spans="1:26" ht="32.25" customHeight="1" x14ac:dyDescent="0.25">
      <c r="A2" s="111" t="str">
        <f>+'Contexto Estratégico'!A2:D2</f>
        <v>PROCESO: Gestión de control fiscal</v>
      </c>
      <c r="B2" s="111"/>
      <c r="C2" s="111"/>
      <c r="D2" s="111"/>
      <c r="E2" s="111"/>
    </row>
    <row r="3" spans="1:26" ht="35.25" customHeight="1" x14ac:dyDescent="0.25">
      <c r="A3" s="111" t="str">
        <f>+'Contexto Estratégico'!A3:D3</f>
        <v>OBJETIVO: Planear y Coordinar la Ejecución de los Procesos de Auditoria, Rendición de Cuenta, Planes de Desempeño y Desarrollo, así como los procesos de Gestión Fiscal, Gestión Pública y Gestión Ambiental; de particulares, entes sujetos de Control y entidad</v>
      </c>
      <c r="B3" s="111"/>
      <c r="C3" s="111"/>
      <c r="D3" s="111"/>
      <c r="E3" s="111"/>
    </row>
    <row r="4" spans="1:26" ht="30" x14ac:dyDescent="0.25">
      <c r="A4" s="27" t="s">
        <v>2</v>
      </c>
      <c r="B4" s="27" t="s">
        <v>58</v>
      </c>
      <c r="C4" s="27" t="s">
        <v>13</v>
      </c>
      <c r="D4" s="27" t="s">
        <v>4</v>
      </c>
      <c r="E4" s="27" t="s">
        <v>6</v>
      </c>
      <c r="Z4" s="4" t="s">
        <v>8</v>
      </c>
    </row>
    <row r="5" spans="1:26" ht="99.75" x14ac:dyDescent="0.25">
      <c r="A5" s="28" t="s">
        <v>44</v>
      </c>
      <c r="B5" s="30" t="s">
        <v>68</v>
      </c>
      <c r="C5" s="28" t="s">
        <v>158</v>
      </c>
      <c r="D5" s="18" t="s">
        <v>12</v>
      </c>
      <c r="E5" s="28" t="s">
        <v>59</v>
      </c>
      <c r="Z5" s="4" t="s">
        <v>65</v>
      </c>
    </row>
    <row r="6" spans="1:26" ht="71.25" x14ac:dyDescent="0.25">
      <c r="A6" s="18" t="s">
        <v>45</v>
      </c>
      <c r="B6" s="30" t="s">
        <v>69</v>
      </c>
      <c r="C6" s="28" t="s">
        <v>66</v>
      </c>
      <c r="D6" s="18" t="s">
        <v>7</v>
      </c>
      <c r="E6" s="28" t="s">
        <v>51</v>
      </c>
      <c r="Z6" s="4" t="s">
        <v>7</v>
      </c>
    </row>
    <row r="7" spans="1:26" ht="85.5" x14ac:dyDescent="0.25">
      <c r="A7" s="28" t="s">
        <v>60</v>
      </c>
      <c r="B7" s="30" t="s">
        <v>70</v>
      </c>
      <c r="C7" s="28" t="s">
        <v>67</v>
      </c>
      <c r="D7" s="18" t="s">
        <v>9</v>
      </c>
      <c r="E7" s="28" t="s">
        <v>159</v>
      </c>
      <c r="Z7" s="4" t="s">
        <v>10</v>
      </c>
    </row>
    <row r="8" spans="1:26" ht="99.75" x14ac:dyDescent="0.25">
      <c r="A8" s="28" t="s">
        <v>61</v>
      </c>
      <c r="B8" s="31" t="s">
        <v>71</v>
      </c>
      <c r="C8" s="28" t="s">
        <v>62</v>
      </c>
      <c r="D8" s="18" t="s">
        <v>12</v>
      </c>
      <c r="E8" s="28" t="s">
        <v>59</v>
      </c>
      <c r="Z8" s="4" t="s">
        <v>9</v>
      </c>
    </row>
    <row r="9" spans="1:26" ht="85.5" x14ac:dyDescent="0.25">
      <c r="A9" s="18" t="s">
        <v>52</v>
      </c>
      <c r="B9" s="31" t="s">
        <v>72</v>
      </c>
      <c r="C9" s="28" t="s">
        <v>63</v>
      </c>
      <c r="D9" s="18" t="s">
        <v>12</v>
      </c>
      <c r="E9" s="28" t="s">
        <v>64</v>
      </c>
      <c r="Z9" s="4" t="s">
        <v>11</v>
      </c>
    </row>
    <row r="10" spans="1:26" x14ac:dyDescent="0.25">
      <c r="A10" s="24"/>
      <c r="B10" s="25"/>
      <c r="C10" s="24"/>
      <c r="D10" s="26"/>
      <c r="E10" s="24"/>
      <c r="Z10" s="4" t="s">
        <v>12</v>
      </c>
    </row>
    <row r="11" spans="1:26" x14ac:dyDescent="0.25">
      <c r="A11" s="3"/>
      <c r="B11" s="3"/>
      <c r="C11" s="3"/>
      <c r="D11" s="3"/>
      <c r="E11" s="3"/>
    </row>
    <row r="12" spans="1:26" x14ac:dyDescent="0.25">
      <c r="A12" s="3"/>
      <c r="B12" s="3"/>
      <c r="C12" s="3"/>
      <c r="D12" s="3"/>
      <c r="E12" s="3"/>
    </row>
    <row r="13" spans="1:26" x14ac:dyDescent="0.25">
      <c r="A13" s="3"/>
      <c r="B13" s="3"/>
      <c r="C13" s="3"/>
      <c r="D13" s="3"/>
      <c r="E13" s="3"/>
    </row>
    <row r="14" spans="1:26" x14ac:dyDescent="0.25">
      <c r="A14" s="3"/>
      <c r="B14" s="3"/>
      <c r="C14" s="3"/>
      <c r="D14" s="3"/>
      <c r="E14" s="3"/>
    </row>
    <row r="15" spans="1:26" x14ac:dyDescent="0.25">
      <c r="A15" s="3"/>
      <c r="B15" s="3"/>
      <c r="C15" s="3"/>
      <c r="D15" s="3"/>
      <c r="E15" s="3"/>
    </row>
  </sheetData>
  <mergeCells count="3">
    <mergeCell ref="A1:E1"/>
    <mergeCell ref="A2:E2"/>
    <mergeCell ref="A3:E3"/>
  </mergeCells>
  <dataValidations count="3">
    <dataValidation type="list" allowBlank="1" showInputMessage="1" showErrorMessage="1" prompt="Seleccione una opción" sqref="D10" xr:uid="{00000000-0002-0000-0100-000000000000}">
      <formula1>$Z$5:$Z$10</formula1>
    </dataValidation>
    <dataValidation type="list" allowBlank="1" showInputMessage="1" showErrorMessage="1" prompt="Seleccione una opción" sqref="D5" xr:uid="{00000000-0002-0000-0100-000001000000}">
      <formula1>$Z$4:$Z$9</formula1>
    </dataValidation>
    <dataValidation type="list" allowBlank="1" showInputMessage="1" showErrorMessage="1" prompt="Seleccione una opción" sqref="D6:D9" xr:uid="{00000000-0002-0000-0100-000002000000}">
      <formula1>$Z$5:$Z$9</formula1>
    </dataValidation>
  </dataValidations>
  <printOptions horizontalCentered="1" verticalCentered="1"/>
  <pageMargins left="0.70866141732283472" right="0.70866141732283472" top="1.1417322834645669" bottom="0.74803149606299213" header="0.31496062992125984" footer="0.31496062992125984"/>
  <pageSetup paperSize="119" scale="75" orientation="landscape" horizontalDpi="4294967295" verticalDpi="4294967295" r:id="rId1"/>
  <headerFooter>
    <oddHeader>&amp;L&amp;G&amp;CMAPA DE RIESGOS
INSTITUCIONAL, POR PROCESOS Y DE CORRUPCIÓN
2021&amp;R&amp;G</oddHeader>
  </headerFooter>
  <colBreaks count="1" manualBreakCount="1">
    <brk id="5" max="8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3"/>
  <sheetViews>
    <sheetView view="pageBreakPreview" topLeftCell="A7" zoomScale="85" zoomScaleNormal="100" zoomScaleSheetLayoutView="85" workbookViewId="0">
      <selection activeCell="I13" sqref="I13"/>
    </sheetView>
  </sheetViews>
  <sheetFormatPr baseColWidth="10" defaultColWidth="11" defaultRowHeight="14.25" x14ac:dyDescent="0.2"/>
  <cols>
    <col min="1" max="1" width="20.7109375" style="5" customWidth="1"/>
    <col min="2" max="4" width="7.85546875" style="5" customWidth="1"/>
    <col min="5" max="5" width="6.28515625" style="5" bestFit="1" customWidth="1"/>
    <col min="6" max="6" width="11.7109375" style="5" bestFit="1" customWidth="1"/>
    <col min="7" max="7" width="6.28515625" style="5" bestFit="1" customWidth="1"/>
    <col min="8" max="8" width="12.28515625" style="5" bestFit="1" customWidth="1"/>
    <col min="9" max="9" width="33.42578125" style="5" customWidth="1"/>
    <col min="10" max="10" width="15.85546875" style="5" customWidth="1"/>
    <col min="11" max="11" width="26.85546875" style="5" customWidth="1"/>
    <col min="12" max="12" width="55.28515625" style="5" customWidth="1"/>
    <col min="13" max="16384" width="11" style="5"/>
  </cols>
  <sheetData>
    <row r="1" spans="1:12" ht="15" x14ac:dyDescent="0.25">
      <c r="A1" s="112" t="s">
        <v>40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2" x14ac:dyDescent="0.2">
      <c r="A2" s="113" t="str">
        <f>+'Contexto Estratégico'!A2:D2</f>
        <v>PROCESO: Gestión de control fiscal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</row>
    <row r="3" spans="1:12" ht="30" customHeight="1" x14ac:dyDescent="0.2">
      <c r="A3" s="114" t="str">
        <f>+'Contexto Estratégico'!A3:D3</f>
        <v>OBJETIVO: Planear y Coordinar la Ejecución de los Procesos de Auditoria, Rendición de Cuenta, Planes de Desempeño y Desarrollo, así como los procesos de Gestión Fiscal, Gestión Pública y Gestión Ambiental; de particulares, entes sujetos de Control y entidad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4" spans="1:12" ht="15" x14ac:dyDescent="0.25">
      <c r="A4" s="115" t="s">
        <v>15</v>
      </c>
      <c r="B4" s="119" t="s">
        <v>16</v>
      </c>
      <c r="C4" s="120"/>
      <c r="D4" s="120"/>
      <c r="E4" s="120"/>
      <c r="F4" s="120"/>
      <c r="G4" s="120"/>
      <c r="H4" s="121"/>
      <c r="I4" s="115" t="s">
        <v>39</v>
      </c>
      <c r="J4" s="115" t="s">
        <v>18</v>
      </c>
      <c r="K4" s="117" t="s">
        <v>19</v>
      </c>
    </row>
    <row r="5" spans="1:12" ht="15" x14ac:dyDescent="0.25">
      <c r="A5" s="115"/>
      <c r="B5" s="119" t="s">
        <v>17</v>
      </c>
      <c r="C5" s="120"/>
      <c r="D5" s="120"/>
      <c r="E5" s="120"/>
      <c r="F5" s="121"/>
      <c r="G5" s="112" t="s">
        <v>14</v>
      </c>
      <c r="H5" s="112"/>
      <c r="I5" s="116"/>
      <c r="J5" s="116"/>
      <c r="K5" s="118"/>
    </row>
    <row r="6" spans="1:12" ht="15" x14ac:dyDescent="0.25">
      <c r="A6" s="115"/>
      <c r="B6" s="35" t="s">
        <v>119</v>
      </c>
      <c r="C6" s="35" t="s">
        <v>120</v>
      </c>
      <c r="D6" s="35" t="s">
        <v>121</v>
      </c>
      <c r="E6" s="29" t="s">
        <v>25</v>
      </c>
      <c r="F6" s="29" t="s">
        <v>26</v>
      </c>
      <c r="G6" s="29" t="s">
        <v>25</v>
      </c>
      <c r="H6" s="29" t="s">
        <v>26</v>
      </c>
      <c r="I6" s="116"/>
      <c r="J6" s="116"/>
      <c r="K6" s="118"/>
    </row>
    <row r="7" spans="1:12" ht="85.5" x14ac:dyDescent="0.2">
      <c r="A7" s="33" t="str">
        <f>+[1]Identificación!B5</f>
        <v>Manipulación de Informes</v>
      </c>
      <c r="B7" s="38">
        <v>2</v>
      </c>
      <c r="C7" s="67">
        <v>0.8</v>
      </c>
      <c r="D7" s="38">
        <f>B7+(B7*C7)</f>
        <v>3.6</v>
      </c>
      <c r="E7" s="65">
        <f>IF(D7&lt;=ProbImpacto!$D$21,ProbImpacto!$A$29,IF(D7&lt;=ProbImpacto!$H$21,ProbImpacto!$A$30,IF(D7&lt;=ProbImpacto!$E$23,ProbImpacto!$A$31,IF(D7&lt;=ProbImpacto!$G$23,ProbImpacto!$A$32,ProbImpacto!$A$33))))</f>
        <v>0.4</v>
      </c>
      <c r="F7" s="33" t="str">
        <f>IF(E7=20%,ProbImpacto!$B$29,IF(E7=40%,ProbImpacto!$B$30,IF(E7=60%,ProbImpacto!$B$31,IF(E7=80%,ProbImpacto!$B$32,ProbImpacto!$B$33))))</f>
        <v xml:space="preserve">Baja </v>
      </c>
      <c r="G7" s="65">
        <v>1</v>
      </c>
      <c r="H7" s="33" t="str">
        <f>IF(G7=20%,ProbImpacto!$B$39,IF(G7=40%,ProbImpacto!$B$40,IF(G7=60%,ProbImpacto!$B$41,IF(G7=80%,ProbImpacto!$B$42,ProbImpacto!$B$43))))</f>
        <v>Catastrofico</v>
      </c>
      <c r="I7" s="32" t="str">
        <f>+Identificación!E5</f>
        <v>Perdida de credibilidad, incumplimiento de la misión de la entidad.
Sanciones legales o penales a funcionarios de la entidad.
Pérdida de recursos públicos.</v>
      </c>
      <c r="J7" s="33" t="s">
        <v>147</v>
      </c>
      <c r="K7" s="33" t="s">
        <v>118</v>
      </c>
      <c r="L7" s="15"/>
    </row>
    <row r="8" spans="1:12" ht="57" x14ac:dyDescent="0.2">
      <c r="A8" s="33" t="str">
        <f>+[1]Identificación!B6</f>
        <v>Pérdida de Información Fisica</v>
      </c>
      <c r="B8" s="38">
        <v>3</v>
      </c>
      <c r="C8" s="67">
        <v>0.6</v>
      </c>
      <c r="D8" s="38">
        <f t="shared" ref="D8:D11" si="0">B8+(B8*C8)</f>
        <v>4.8</v>
      </c>
      <c r="E8" s="65">
        <f>IF(D8&lt;=ProbImpacto!$D$21,ProbImpacto!$A$29,IF(D8&lt;=ProbImpacto!$H$21,ProbImpacto!$A$30,IF(D8&lt;=ProbImpacto!$E$23,ProbImpacto!$A$31,IF(D8&lt;=ProbImpacto!$G$23,ProbImpacto!$A$32,ProbImpacto!$A$33))))</f>
        <v>0.6</v>
      </c>
      <c r="F8" s="38" t="str">
        <f>IF(E8=20%,ProbImpacto!$B$29,IF(E8=40%,ProbImpacto!$B$30,IF(E8=60%,ProbImpacto!$B$31,IF(E8=80%,ProbImpacto!$B$32,ProbImpacto!$B$33))))</f>
        <v xml:space="preserve">Media </v>
      </c>
      <c r="G8" s="65">
        <v>0.8</v>
      </c>
      <c r="H8" s="38" t="str">
        <f>IF(G8=20%,ProbImpacto!$B$39,IF(G8=40%,ProbImpacto!$B$40,IF(G8=60%,ProbImpacto!$B$41,IF(G8=80%,ProbImpacto!$B$42,ProbImpacto!$B$43))))</f>
        <v>Mayor</v>
      </c>
      <c r="I8" s="32" t="str">
        <f>+Identificación!E6</f>
        <v xml:space="preserve">No se puede presentar los soportes de  los hallazgos o presuntas observaciones encontradas. </v>
      </c>
      <c r="J8" s="33" t="s">
        <v>146</v>
      </c>
      <c r="K8" s="33" t="s">
        <v>117</v>
      </c>
    </row>
    <row r="9" spans="1:12" ht="42.75" x14ac:dyDescent="0.2">
      <c r="A9" s="33" t="str">
        <f>+[1]Identificación!B7</f>
        <v>Incumplimiento de Términos</v>
      </c>
      <c r="B9" s="38">
        <v>5</v>
      </c>
      <c r="C9" s="67">
        <v>0.6</v>
      </c>
      <c r="D9" s="38">
        <f t="shared" si="0"/>
        <v>8</v>
      </c>
      <c r="E9" s="65">
        <f>IF(D9&lt;=ProbImpacto!$D$21,ProbImpacto!$A$29,IF(D9&lt;=ProbImpacto!$H$21,ProbImpacto!$A$30,IF(D9&lt;=ProbImpacto!$E$23,ProbImpacto!$A$31,IF(D9&lt;=ProbImpacto!$G$23,ProbImpacto!$A$32,ProbImpacto!$A$33))))</f>
        <v>1</v>
      </c>
      <c r="F9" s="38" t="str">
        <f>IF(E9=20%,ProbImpacto!$B$29,IF(E9=40%,ProbImpacto!$B$30,IF(E9=60%,ProbImpacto!$B$31,IF(E9=80%,ProbImpacto!$B$32,ProbImpacto!$B$33))))</f>
        <v>Muy Alta</v>
      </c>
      <c r="G9" s="65">
        <v>1</v>
      </c>
      <c r="H9" s="38" t="str">
        <f>IF(G9=20%,ProbImpacto!$B$39,IF(G9=40%,ProbImpacto!$B$40,IF(G9=60%,ProbImpacto!$B$41,IF(G9=80%,ProbImpacto!$B$42,ProbImpacto!$B$43))))</f>
        <v>Catastrofico</v>
      </c>
      <c r="I9" s="32" t="str">
        <f>+Identificación!E7</f>
        <v>Indicadores deficientes en la certificación de las contralorías por parte de la AGR</v>
      </c>
      <c r="J9" s="33" t="s">
        <v>147</v>
      </c>
      <c r="K9" s="33" t="s">
        <v>118</v>
      </c>
    </row>
    <row r="10" spans="1:12" ht="85.5" x14ac:dyDescent="0.2">
      <c r="A10" s="33" t="str">
        <f>+[1]Identificación!B8</f>
        <v>Petición de dádivas por parte de los funcionarios de los equipos auditores a los auditados</v>
      </c>
      <c r="B10" s="38">
        <v>1</v>
      </c>
      <c r="C10" s="67">
        <v>0.6</v>
      </c>
      <c r="D10" s="38">
        <f t="shared" si="0"/>
        <v>1.6</v>
      </c>
      <c r="E10" s="65">
        <f>IF(D10&lt;=ProbImpacto!$D$21,ProbImpacto!$A$29,IF(D10&lt;=ProbImpacto!$H$21,ProbImpacto!$A$30,IF(D10&lt;=ProbImpacto!$E$23,ProbImpacto!$A$31,IF(D10&lt;=ProbImpacto!$G$23,ProbImpacto!$A$32,ProbImpacto!$A$33))))</f>
        <v>0.2</v>
      </c>
      <c r="F10" s="38" t="str">
        <f>IF(E10=20%,ProbImpacto!$B$29,IF(E10=40%,ProbImpacto!$B$30,IF(E10=60%,ProbImpacto!$B$31,IF(E10=80%,ProbImpacto!$B$32,ProbImpacto!$B$33))))</f>
        <v xml:space="preserve">Muy Baja </v>
      </c>
      <c r="G10" s="65">
        <v>1</v>
      </c>
      <c r="H10" s="38" t="str">
        <f>IF(G10=20%,ProbImpacto!$B$39,IF(G10=40%,ProbImpacto!$B$40,IF(G10=60%,ProbImpacto!$B$41,IF(G10=80%,ProbImpacto!$B$42,ProbImpacto!$B$43))))</f>
        <v>Catastrofico</v>
      </c>
      <c r="I10" s="32" t="str">
        <f>+Identificación!E8</f>
        <v>Perdida de credibilidad, incumplimiento de la misión de la entidad.
Sanciones legales o penales a funcionarios de la entidad.
Pérdida de recursos públicos.</v>
      </c>
      <c r="J10" s="33" t="s">
        <v>147</v>
      </c>
      <c r="K10" s="33" t="s">
        <v>42</v>
      </c>
    </row>
    <row r="11" spans="1:12" ht="71.25" x14ac:dyDescent="0.2">
      <c r="A11" s="33" t="str">
        <f>+[1]Identificación!B9</f>
        <v>Sobornos o amenazas a los funcionarios de los equipos auditores</v>
      </c>
      <c r="B11" s="38">
        <v>1</v>
      </c>
      <c r="C11" s="67">
        <v>0.6</v>
      </c>
      <c r="D11" s="38">
        <f t="shared" si="0"/>
        <v>1.6</v>
      </c>
      <c r="E11" s="65">
        <f>IF(D11&lt;=ProbImpacto!$D$21,ProbImpacto!$A$29,IF(D11&lt;=ProbImpacto!$H$21,ProbImpacto!$A$30,IF(D11&lt;=ProbImpacto!$E$23,ProbImpacto!$A$31,IF(D11&lt;=ProbImpacto!$G$23,ProbImpacto!$A$32,ProbImpacto!$A$33))))</f>
        <v>0.2</v>
      </c>
      <c r="F11" s="38" t="str">
        <f>IF(E11=20%,ProbImpacto!$B$29,IF(E11=40%,ProbImpacto!$B$30,IF(E11=60%,ProbImpacto!$B$31,IF(E11=80%,ProbImpacto!$B$32,ProbImpacto!$B$33))))</f>
        <v xml:space="preserve">Muy Baja </v>
      </c>
      <c r="G11" s="65">
        <v>1</v>
      </c>
      <c r="H11" s="38" t="str">
        <f>IF(G11=20%,ProbImpacto!$B$39,IF(G11=40%,ProbImpacto!$B$40,IF(G11=60%,ProbImpacto!$B$41,IF(G11=80%,ProbImpacto!$B$42,ProbImpacto!$B$43))))</f>
        <v>Catastrofico</v>
      </c>
      <c r="I11" s="32" t="str">
        <f>+Identificación!E9</f>
        <v>Se evita que la CGS cumpla con su misión, generando perdida de credibilidad y a su vez acciones repetitivas por parte del sujeto de control.</v>
      </c>
      <c r="J11" s="33" t="s">
        <v>147</v>
      </c>
      <c r="K11" s="33" t="s">
        <v>118</v>
      </c>
    </row>
    <row r="13" spans="1:12" x14ac:dyDescent="0.2">
      <c r="F13" s="66"/>
    </row>
  </sheetData>
  <mergeCells count="10">
    <mergeCell ref="G5:H5"/>
    <mergeCell ref="A1:K1"/>
    <mergeCell ref="A2:K2"/>
    <mergeCell ref="A3:K3"/>
    <mergeCell ref="A4:A6"/>
    <mergeCell ref="I4:I6"/>
    <mergeCell ref="J4:J6"/>
    <mergeCell ref="K4:K6"/>
    <mergeCell ref="B4:H4"/>
    <mergeCell ref="B5:F5"/>
  </mergeCells>
  <conditionalFormatting sqref="J7:J11">
    <cfRule type="containsText" dxfId="15" priority="101" operator="containsText" text="extrema">
      <formula>NOT(ISERROR(SEARCH("extrema",J7)))</formula>
    </cfRule>
    <cfRule type="containsText" dxfId="14" priority="102" operator="containsText" text="Alta">
      <formula>NOT(ISERROR(SEARCH("Alta",J7)))</formula>
    </cfRule>
    <cfRule type="containsText" dxfId="13" priority="103" operator="containsText" text="moderada">
      <formula>NOT(ISERROR(SEARCH("moderada",J7)))</formula>
    </cfRule>
    <cfRule type="containsText" dxfId="12" priority="104" operator="containsText" text="Zona de riesgo baja">
      <formula>NOT(ISERROR(SEARCH("Zona de riesgo baja",J7)))</formula>
    </cfRule>
  </conditionalFormatting>
  <conditionalFormatting sqref="K7:K11">
    <cfRule type="containsText" dxfId="11" priority="15" operator="containsText" text="d.">
      <formula>NOT(ISERROR(SEARCH("d.",K7)))</formula>
    </cfRule>
    <cfRule type="containsText" dxfId="10" priority="16" operator="containsText" text="c.">
      <formula>NOT(ISERROR(SEARCH("c.",K7)))</formula>
    </cfRule>
    <cfRule type="containsText" dxfId="9" priority="17" operator="containsText" text="b.">
      <formula>NOT(ISERROR(SEARCH("b.",K7)))</formula>
    </cfRule>
    <cfRule type="containsText" dxfId="8" priority="18" operator="containsText" text="a.">
      <formula>NOT(ISERROR(SEARCH("a.",K7)))</formula>
    </cfRule>
  </conditionalFormatting>
  <printOptions horizontalCentered="1" verticalCentered="1"/>
  <pageMargins left="0.70866141732283472" right="0.70866141732283472" top="1.1417322834645669" bottom="0.74803149606299213" header="0.31496062992125984" footer="0.31496062992125984"/>
  <pageSetup paperSize="119" scale="77" orientation="landscape" horizontalDpi="4294967295" verticalDpi="4294967295" r:id="rId1"/>
  <headerFooter>
    <oddHeader>&amp;L&amp;G&amp;CMAPA DE RIESGOS
INSTITUCIONAL, POR PROCESOS Y DE CORRUPCIÓN
2021&amp;R&amp;G</oddHead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xWindow="319" yWindow="394" count="5">
        <x14:dataValidation type="list" allowBlank="1" showInputMessage="1" showErrorMessage="1" xr:uid="{CC121F85-6267-4B46-9599-C4EAE59404E4}">
          <x14:formula1>
            <xm:f>ProbImpacto!$A$39:$A$43</xm:f>
          </x14:formula1>
          <xm:sqref>G7:G11</xm:sqref>
        </x14:dataValidation>
        <x14:dataValidation type="list" allowBlank="1" showInputMessage="1" showErrorMessage="1" prompt="Identificar la zona de riesgo ubicándola en la matriz de riesgo inherente" xr:uid="{A9B8B831-253F-4460-AA8F-D1D2051B4E7F}">
          <x14:formula1>
            <xm:f>ProbImpacto!$B$47:$B$50</xm:f>
          </x14:formula1>
          <xm:sqref>J7:J11</xm:sqref>
        </x14:dataValidation>
        <x14:dataValidation type="list" allowBlank="1" showInputMessage="1" showErrorMessage="1" prompt="Selecciones la medida de respuesta al riesgo correspondiente a la zona de riesgo definida en la columna anterior" xr:uid="{F44BC2D0-E5F6-4C40-88A5-868D70827CE3}">
          <x14:formula1>
            <xm:f>ProbImpacto!$C$47:$C$50</xm:f>
          </x14:formula1>
          <xm:sqref>K7:K11</xm:sqref>
        </x14:dataValidation>
        <x14:dataValidation type="list" allowBlank="1" showInputMessage="1" showErrorMessage="1" xr:uid="{D79D83CF-B1C5-4E6E-9214-3BAE7BDF9C9F}">
          <x14:formula1>
            <xm:f>ProbImpacto!$C$3:$C$7</xm:f>
          </x14:formula1>
          <xm:sqref>B7:B11</xm:sqref>
        </x14:dataValidation>
        <x14:dataValidation type="list" allowBlank="1" showInputMessage="1" showErrorMessage="1" xr:uid="{7099ABE5-8065-46DE-87C9-D0D55A0F0EE5}">
          <x14:formula1>
            <xm:f>ProbImpacto!$C$11:$C$15</xm:f>
          </x14:formula1>
          <xm:sqref>C7:C11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7FFA2-5EA9-474E-899E-7B826FF895F6}">
  <sheetPr>
    <tabColor theme="9" tint="-0.499984740745262"/>
  </sheetPr>
  <dimension ref="A2:T67"/>
  <sheetViews>
    <sheetView topLeftCell="E34" zoomScale="50" zoomScaleNormal="50" workbookViewId="0">
      <selection activeCell="K40" sqref="K40"/>
    </sheetView>
  </sheetViews>
  <sheetFormatPr baseColWidth="10" defaultColWidth="11" defaultRowHeight="14.25" x14ac:dyDescent="0.2"/>
  <cols>
    <col min="1" max="1" width="7.140625" style="5" bestFit="1" customWidth="1"/>
    <col min="2" max="2" width="25.5703125" style="5" bestFit="1" customWidth="1"/>
    <col min="3" max="3" width="53.140625" style="5" customWidth="1"/>
    <col min="4" max="4" width="47.140625" style="5" customWidth="1"/>
    <col min="5" max="5" width="48.140625" style="5" customWidth="1"/>
    <col min="6" max="6" width="8.7109375" style="5" customWidth="1"/>
    <col min="7" max="7" width="14.85546875" style="5" customWidth="1"/>
    <col min="8" max="8" width="16.42578125" style="5" bestFit="1" customWidth="1"/>
    <col min="9" max="9" width="12.42578125" style="5" customWidth="1"/>
    <col min="10" max="10" width="15.5703125" style="5" customWidth="1"/>
    <col min="11" max="11" width="12.42578125" style="5" customWidth="1"/>
    <col min="12" max="12" width="17.85546875" style="5" customWidth="1"/>
    <col min="13" max="13" width="13.5703125" style="5" customWidth="1"/>
    <col min="14" max="14" width="15.28515625" style="5" customWidth="1"/>
    <col min="15" max="15" width="32.85546875" style="5" customWidth="1"/>
    <col min="16" max="16" width="13.42578125" style="5" bestFit="1" customWidth="1"/>
    <col min="17" max="16384" width="11" style="5"/>
  </cols>
  <sheetData>
    <row r="2" spans="2:3" ht="30" x14ac:dyDescent="0.2">
      <c r="B2" s="39" t="s">
        <v>76</v>
      </c>
      <c r="C2" s="39" t="s">
        <v>77</v>
      </c>
    </row>
    <row r="3" spans="2:3" ht="28.5" x14ac:dyDescent="0.2">
      <c r="B3" s="36" t="s">
        <v>78</v>
      </c>
      <c r="C3" s="40">
        <v>1</v>
      </c>
    </row>
    <row r="4" spans="2:3" ht="28.5" x14ac:dyDescent="0.2">
      <c r="B4" s="36" t="s">
        <v>79</v>
      </c>
      <c r="C4" s="40">
        <v>2</v>
      </c>
    </row>
    <row r="5" spans="2:3" ht="28.5" x14ac:dyDescent="0.2">
      <c r="B5" s="36" t="s">
        <v>80</v>
      </c>
      <c r="C5" s="40">
        <v>3</v>
      </c>
    </row>
    <row r="6" spans="2:3" ht="28.5" x14ac:dyDescent="0.2">
      <c r="B6" s="36" t="s">
        <v>81</v>
      </c>
      <c r="C6" s="40">
        <v>4</v>
      </c>
    </row>
    <row r="7" spans="2:3" x14ac:dyDescent="0.2">
      <c r="B7" s="36" t="s">
        <v>24</v>
      </c>
      <c r="C7" s="40">
        <v>5</v>
      </c>
    </row>
    <row r="8" spans="2:3" x14ac:dyDescent="0.2">
      <c r="B8" s="41"/>
      <c r="C8" s="42"/>
    </row>
    <row r="9" spans="2:3" x14ac:dyDescent="0.2">
      <c r="B9" s="15"/>
      <c r="C9" s="15"/>
    </row>
    <row r="10" spans="2:3" ht="45" x14ac:dyDescent="0.2">
      <c r="B10" s="39" t="s">
        <v>82</v>
      </c>
      <c r="C10" s="39" t="s">
        <v>83</v>
      </c>
    </row>
    <row r="11" spans="2:3" ht="42.75" x14ac:dyDescent="0.2">
      <c r="B11" s="43" t="s">
        <v>84</v>
      </c>
      <c r="C11" s="44">
        <v>0.2</v>
      </c>
    </row>
    <row r="12" spans="2:3" ht="42.75" x14ac:dyDescent="0.2">
      <c r="B12" s="43" t="s">
        <v>85</v>
      </c>
      <c r="C12" s="45">
        <v>0.4</v>
      </c>
    </row>
    <row r="13" spans="2:3" ht="42.75" x14ac:dyDescent="0.2">
      <c r="B13" s="43" t="s">
        <v>86</v>
      </c>
      <c r="C13" s="45">
        <v>0.6</v>
      </c>
    </row>
    <row r="14" spans="2:3" ht="42.75" x14ac:dyDescent="0.2">
      <c r="B14" s="43" t="s">
        <v>87</v>
      </c>
      <c r="C14" s="45">
        <v>0.8</v>
      </c>
    </row>
    <row r="15" spans="2:3" ht="42.75" x14ac:dyDescent="0.2">
      <c r="B15" s="43" t="s">
        <v>88</v>
      </c>
      <c r="C15" s="45">
        <v>1</v>
      </c>
    </row>
    <row r="16" spans="2:3" x14ac:dyDescent="0.2">
      <c r="B16" s="46"/>
      <c r="C16" s="47"/>
    </row>
    <row r="18" spans="1:8" ht="15" x14ac:dyDescent="0.2">
      <c r="B18" s="48"/>
      <c r="C18" s="123" t="s">
        <v>82</v>
      </c>
      <c r="D18" s="123"/>
      <c r="E18" s="123"/>
      <c r="F18" s="123"/>
      <c r="G18" s="123"/>
      <c r="H18" s="123"/>
    </row>
    <row r="19" spans="1:8" ht="15" x14ac:dyDescent="0.2">
      <c r="B19" s="124" t="s">
        <v>89</v>
      </c>
      <c r="C19" s="49"/>
      <c r="D19" s="50">
        <v>0.2</v>
      </c>
      <c r="E19" s="50">
        <v>0.4</v>
      </c>
      <c r="F19" s="50">
        <v>0.6</v>
      </c>
      <c r="G19" s="50">
        <v>0.8</v>
      </c>
      <c r="H19" s="50">
        <v>1</v>
      </c>
    </row>
    <row r="20" spans="1:8" ht="15" x14ac:dyDescent="0.2">
      <c r="B20" s="124"/>
      <c r="C20" s="49">
        <v>1</v>
      </c>
      <c r="D20" s="51">
        <v>1.2</v>
      </c>
      <c r="E20" s="51">
        <v>1.4</v>
      </c>
      <c r="F20" s="51">
        <v>1.6</v>
      </c>
      <c r="G20" s="51">
        <v>1.8</v>
      </c>
      <c r="H20" s="51">
        <v>2</v>
      </c>
    </row>
    <row r="21" spans="1:8" ht="15" x14ac:dyDescent="0.2">
      <c r="B21" s="124"/>
      <c r="C21" s="49">
        <v>2</v>
      </c>
      <c r="D21" s="51">
        <v>2.4</v>
      </c>
      <c r="E21" s="52">
        <v>2.8</v>
      </c>
      <c r="F21" s="52">
        <v>3.2</v>
      </c>
      <c r="G21" s="52">
        <v>3.6</v>
      </c>
      <c r="H21" s="52">
        <v>4</v>
      </c>
    </row>
    <row r="22" spans="1:8" ht="15" x14ac:dyDescent="0.2">
      <c r="B22" s="124"/>
      <c r="C22" s="49">
        <v>3</v>
      </c>
      <c r="D22" s="52">
        <v>3.6</v>
      </c>
      <c r="E22" s="53">
        <v>4.2</v>
      </c>
      <c r="F22" s="53">
        <v>4.8</v>
      </c>
      <c r="G22" s="53">
        <v>5.4</v>
      </c>
      <c r="H22" s="54">
        <v>6</v>
      </c>
    </row>
    <row r="23" spans="1:8" ht="15" x14ac:dyDescent="0.2">
      <c r="B23" s="124"/>
      <c r="C23" s="49">
        <v>4</v>
      </c>
      <c r="D23" s="53">
        <v>4.8</v>
      </c>
      <c r="E23" s="53">
        <v>5.6</v>
      </c>
      <c r="F23" s="54">
        <v>6.4</v>
      </c>
      <c r="G23" s="54">
        <v>7.2</v>
      </c>
      <c r="H23" s="55">
        <v>8</v>
      </c>
    </row>
    <row r="24" spans="1:8" ht="15" x14ac:dyDescent="0.2">
      <c r="B24" s="124"/>
      <c r="C24" s="49">
        <v>5</v>
      </c>
      <c r="D24" s="54">
        <v>6</v>
      </c>
      <c r="E24" s="54">
        <v>7</v>
      </c>
      <c r="F24" s="55">
        <v>8</v>
      </c>
      <c r="G24" s="55">
        <v>9</v>
      </c>
      <c r="H24" s="55">
        <v>10</v>
      </c>
    </row>
    <row r="27" spans="1:8" ht="15" x14ac:dyDescent="0.25">
      <c r="A27" s="112" t="s">
        <v>20</v>
      </c>
      <c r="B27" s="112"/>
      <c r="C27" s="112"/>
      <c r="D27" s="56"/>
      <c r="E27" s="57"/>
      <c r="F27" s="57"/>
    </row>
    <row r="28" spans="1:8" ht="15" x14ac:dyDescent="0.25">
      <c r="A28" s="34" t="s">
        <v>21</v>
      </c>
      <c r="B28" s="34" t="s">
        <v>22</v>
      </c>
      <c r="C28" s="34" t="s">
        <v>23</v>
      </c>
      <c r="D28" s="57"/>
      <c r="E28" s="57"/>
      <c r="F28" s="57"/>
    </row>
    <row r="29" spans="1:8" ht="15" x14ac:dyDescent="0.2">
      <c r="A29" s="58">
        <v>0.2</v>
      </c>
      <c r="B29" s="6" t="s">
        <v>90</v>
      </c>
      <c r="C29" s="37" t="s">
        <v>139</v>
      </c>
      <c r="D29" s="59"/>
      <c r="E29" s="59"/>
      <c r="F29" s="59"/>
    </row>
    <row r="30" spans="1:8" ht="15" x14ac:dyDescent="0.2">
      <c r="A30" s="58">
        <v>0.4</v>
      </c>
      <c r="B30" s="6" t="s">
        <v>91</v>
      </c>
      <c r="C30" s="37" t="s">
        <v>140</v>
      </c>
      <c r="D30" s="59"/>
      <c r="E30" s="59"/>
      <c r="F30" s="59"/>
    </row>
    <row r="31" spans="1:8" ht="15" x14ac:dyDescent="0.2">
      <c r="A31" s="58">
        <v>0.6</v>
      </c>
      <c r="B31" s="6" t="s">
        <v>92</v>
      </c>
      <c r="C31" s="37" t="s">
        <v>141</v>
      </c>
      <c r="D31" s="59"/>
      <c r="E31" s="59"/>
      <c r="F31" s="59"/>
    </row>
    <row r="32" spans="1:8" ht="15" x14ac:dyDescent="0.2">
      <c r="A32" s="58">
        <v>0.8</v>
      </c>
      <c r="B32" s="6" t="s">
        <v>93</v>
      </c>
      <c r="C32" s="37" t="s">
        <v>142</v>
      </c>
      <c r="D32" s="59"/>
      <c r="E32" s="59"/>
      <c r="F32" s="59"/>
    </row>
    <row r="33" spans="1:20" ht="27" customHeight="1" x14ac:dyDescent="0.2">
      <c r="A33" s="58">
        <v>1</v>
      </c>
      <c r="B33" s="6" t="s">
        <v>94</v>
      </c>
      <c r="C33" s="37" t="s">
        <v>143</v>
      </c>
      <c r="D33" s="60"/>
      <c r="E33" s="60"/>
      <c r="F33" s="60"/>
    </row>
    <row r="36" spans="1:20" ht="15" x14ac:dyDescent="0.25">
      <c r="A36" s="112" t="s">
        <v>27</v>
      </c>
      <c r="B36" s="112"/>
      <c r="C36" s="112"/>
      <c r="D36" s="112"/>
      <c r="E36" s="112"/>
      <c r="G36" s="125" t="s">
        <v>32</v>
      </c>
      <c r="H36" s="125"/>
      <c r="I36" s="125"/>
      <c r="J36" s="125"/>
      <c r="K36" s="125"/>
      <c r="L36" s="125"/>
    </row>
    <row r="37" spans="1:20" ht="15" x14ac:dyDescent="0.25">
      <c r="A37" s="61"/>
      <c r="B37" s="61"/>
      <c r="C37" s="61" t="s">
        <v>95</v>
      </c>
      <c r="D37" s="119" t="s">
        <v>96</v>
      </c>
      <c r="E37" s="121"/>
      <c r="G37" s="78"/>
      <c r="H37" s="78"/>
      <c r="I37" s="78"/>
      <c r="J37" s="78"/>
      <c r="K37" s="78"/>
      <c r="L37" s="78"/>
    </row>
    <row r="38" spans="1:20" ht="15" customHeight="1" x14ac:dyDescent="0.25">
      <c r="A38" s="61" t="s">
        <v>21</v>
      </c>
      <c r="B38" s="62" t="s">
        <v>22</v>
      </c>
      <c r="C38" s="62" t="s">
        <v>97</v>
      </c>
      <c r="D38" s="62" t="s">
        <v>98</v>
      </c>
      <c r="E38" s="62" t="s">
        <v>99</v>
      </c>
      <c r="G38" s="117" t="s">
        <v>33</v>
      </c>
      <c r="H38" s="122" t="s">
        <v>14</v>
      </c>
      <c r="I38" s="122"/>
      <c r="J38" s="122"/>
      <c r="K38" s="122"/>
      <c r="L38" s="122"/>
    </row>
    <row r="39" spans="1:20" ht="85.5" customHeight="1" x14ac:dyDescent="0.2">
      <c r="A39" s="58">
        <v>0.2</v>
      </c>
      <c r="B39" s="6" t="s">
        <v>100</v>
      </c>
      <c r="C39" s="43" t="s">
        <v>101</v>
      </c>
      <c r="D39" s="63" t="s">
        <v>102</v>
      </c>
      <c r="E39" s="12" t="s">
        <v>103</v>
      </c>
      <c r="G39" s="117"/>
      <c r="H39" s="100" t="s">
        <v>148</v>
      </c>
      <c r="I39" s="100" t="s">
        <v>149</v>
      </c>
      <c r="J39" s="100" t="s">
        <v>150</v>
      </c>
      <c r="K39" s="100" t="s">
        <v>151</v>
      </c>
      <c r="L39" s="100" t="s">
        <v>152</v>
      </c>
    </row>
    <row r="40" spans="1:20" ht="99.75" customHeight="1" x14ac:dyDescent="0.2">
      <c r="A40" s="58">
        <v>0.4</v>
      </c>
      <c r="B40" s="6" t="s">
        <v>28</v>
      </c>
      <c r="C40" s="43" t="s">
        <v>104</v>
      </c>
      <c r="D40" s="63" t="s">
        <v>105</v>
      </c>
      <c r="E40" s="12" t="s">
        <v>106</v>
      </c>
      <c r="G40" s="101" t="s">
        <v>153</v>
      </c>
      <c r="H40" s="98"/>
      <c r="I40" s="98"/>
      <c r="J40" s="98"/>
      <c r="K40" s="98"/>
      <c r="L40" s="8"/>
    </row>
    <row r="41" spans="1:20" ht="183" customHeight="1" x14ac:dyDescent="0.2">
      <c r="A41" s="58">
        <v>0.6</v>
      </c>
      <c r="B41" s="6" t="s">
        <v>29</v>
      </c>
      <c r="C41" s="43" t="s">
        <v>107</v>
      </c>
      <c r="D41" s="63" t="s">
        <v>108</v>
      </c>
      <c r="E41" s="12" t="s">
        <v>109</v>
      </c>
      <c r="G41" s="101" t="s">
        <v>154</v>
      </c>
      <c r="H41" s="7"/>
      <c r="I41" s="7"/>
      <c r="J41" s="98"/>
      <c r="K41" s="98"/>
      <c r="L41" s="8"/>
    </row>
    <row r="42" spans="1:20" ht="147.75" customHeight="1" x14ac:dyDescent="0.2">
      <c r="A42" s="58">
        <v>0.8</v>
      </c>
      <c r="B42" s="6" t="s">
        <v>30</v>
      </c>
      <c r="C42" s="43" t="s">
        <v>110</v>
      </c>
      <c r="D42" s="63" t="s">
        <v>111</v>
      </c>
      <c r="E42" s="12" t="s">
        <v>112</v>
      </c>
      <c r="G42" s="101" t="s">
        <v>155</v>
      </c>
      <c r="H42" s="7"/>
      <c r="I42" s="7"/>
      <c r="J42" s="7"/>
      <c r="K42" s="98"/>
      <c r="L42" s="8"/>
    </row>
    <row r="43" spans="1:20" ht="158.25" customHeight="1" x14ac:dyDescent="0.2">
      <c r="A43" s="58">
        <v>1</v>
      </c>
      <c r="B43" s="6" t="s">
        <v>31</v>
      </c>
      <c r="C43" s="43" t="s">
        <v>113</v>
      </c>
      <c r="D43" s="63" t="s">
        <v>114</v>
      </c>
      <c r="E43" s="12" t="s">
        <v>115</v>
      </c>
      <c r="G43" s="101" t="s">
        <v>156</v>
      </c>
      <c r="H43" s="99"/>
      <c r="I43" s="7"/>
      <c r="J43" s="7"/>
      <c r="K43" s="98"/>
      <c r="L43" s="8"/>
    </row>
    <row r="44" spans="1:20" ht="128.25" customHeight="1" x14ac:dyDescent="0.2">
      <c r="A44" s="79"/>
      <c r="B44" s="80"/>
      <c r="C44" s="81"/>
      <c r="D44" s="82"/>
      <c r="E44" s="83"/>
      <c r="G44" s="101" t="s">
        <v>157</v>
      </c>
      <c r="H44" s="99"/>
      <c r="I44" s="99"/>
      <c r="J44" s="7"/>
      <c r="K44" s="98"/>
      <c r="L44" s="8"/>
    </row>
    <row r="45" spans="1:20" ht="15" x14ac:dyDescent="0.2">
      <c r="G45" s="84"/>
      <c r="H45" s="85"/>
      <c r="I45" s="85"/>
      <c r="J45" s="85"/>
      <c r="K45" s="85"/>
      <c r="L45" s="85"/>
      <c r="M45" s="86"/>
      <c r="N45" s="86"/>
      <c r="O45" s="86"/>
      <c r="P45" s="86"/>
      <c r="Q45" s="86"/>
      <c r="R45" s="86"/>
      <c r="S45" s="86"/>
      <c r="T45" s="86"/>
    </row>
    <row r="46" spans="1:20" x14ac:dyDescent="0.2">
      <c r="B46" s="13"/>
      <c r="C46" s="14" t="s">
        <v>38</v>
      </c>
      <c r="G46" s="93"/>
      <c r="H46" s="93"/>
      <c r="I46" s="93"/>
      <c r="J46" s="93"/>
      <c r="K46" s="93"/>
      <c r="L46" s="93"/>
      <c r="M46" s="86"/>
      <c r="N46" s="86"/>
      <c r="O46" s="86"/>
      <c r="P46" s="86"/>
      <c r="Q46" s="86"/>
      <c r="R46" s="86"/>
      <c r="S46" s="86"/>
      <c r="T46" s="86"/>
    </row>
    <row r="47" spans="1:20" x14ac:dyDescent="0.2">
      <c r="B47" s="64" t="s">
        <v>144</v>
      </c>
      <c r="C47" s="13" t="s">
        <v>41</v>
      </c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</row>
    <row r="48" spans="1:20" ht="15" customHeight="1" x14ac:dyDescent="0.2">
      <c r="B48" s="9" t="s">
        <v>145</v>
      </c>
      <c r="C48" s="13" t="s">
        <v>116</v>
      </c>
      <c r="G48" s="86"/>
      <c r="H48" s="86"/>
      <c r="I48" s="86"/>
      <c r="J48" s="86"/>
      <c r="K48" s="86"/>
      <c r="L48" s="86"/>
      <c r="M48" s="86"/>
      <c r="N48" s="87"/>
      <c r="O48" s="87"/>
      <c r="P48" s="87"/>
      <c r="Q48" s="87"/>
      <c r="R48" s="87"/>
      <c r="S48" s="86"/>
      <c r="T48" s="86"/>
    </row>
    <row r="49" spans="2:20" ht="15" x14ac:dyDescent="0.25">
      <c r="B49" s="10" t="s">
        <v>146</v>
      </c>
      <c r="C49" s="13" t="s">
        <v>117</v>
      </c>
      <c r="G49" s="95"/>
      <c r="H49" s="95"/>
      <c r="I49" s="95"/>
      <c r="J49" s="95"/>
      <c r="K49" s="95"/>
      <c r="L49" s="95"/>
      <c r="M49" s="86"/>
      <c r="N49" s="87"/>
      <c r="O49" s="87"/>
      <c r="P49" s="87"/>
      <c r="Q49" s="87"/>
      <c r="R49" s="87"/>
      <c r="S49" s="86"/>
      <c r="T49" s="86"/>
    </row>
    <row r="50" spans="2:20" ht="15" x14ac:dyDescent="0.25">
      <c r="B50" s="11" t="s">
        <v>147</v>
      </c>
      <c r="C50" s="13" t="s">
        <v>118</v>
      </c>
      <c r="G50" s="91"/>
      <c r="H50" s="95"/>
      <c r="I50" s="95"/>
      <c r="J50" s="95"/>
      <c r="K50" s="95"/>
      <c r="L50" s="95"/>
      <c r="M50" s="86"/>
      <c r="N50" s="96"/>
      <c r="O50" s="88"/>
      <c r="P50" s="89"/>
      <c r="Q50" s="89"/>
      <c r="R50" s="89"/>
      <c r="S50" s="86"/>
      <c r="T50" s="86"/>
    </row>
    <row r="51" spans="2:20" ht="15" x14ac:dyDescent="0.2">
      <c r="G51" s="91"/>
      <c r="H51" s="90"/>
      <c r="I51" s="90"/>
      <c r="J51" s="90"/>
      <c r="K51" s="90"/>
      <c r="L51" s="90"/>
      <c r="M51" s="86"/>
      <c r="N51" s="96"/>
      <c r="O51" s="88"/>
      <c r="P51" s="89"/>
      <c r="Q51" s="89"/>
      <c r="R51" s="89"/>
      <c r="S51" s="86"/>
      <c r="T51" s="86"/>
    </row>
    <row r="52" spans="2:20" ht="15" x14ac:dyDescent="0.2">
      <c r="G52" s="91"/>
      <c r="H52" s="89"/>
      <c r="I52" s="89"/>
      <c r="J52" s="89"/>
      <c r="K52" s="89"/>
      <c r="L52" s="89"/>
      <c r="M52" s="86"/>
      <c r="N52" s="96"/>
      <c r="O52" s="88"/>
      <c r="P52" s="89"/>
      <c r="Q52" s="89"/>
      <c r="R52" s="89"/>
      <c r="S52" s="86"/>
      <c r="T52" s="86"/>
    </row>
    <row r="53" spans="2:20" ht="15" x14ac:dyDescent="0.2">
      <c r="G53" s="91"/>
      <c r="H53" s="89"/>
      <c r="I53" s="89"/>
      <c r="J53" s="89"/>
      <c r="K53" s="89"/>
      <c r="L53" s="89"/>
      <c r="M53" s="86"/>
      <c r="N53" s="96"/>
      <c r="O53" s="88"/>
      <c r="P53" s="89"/>
      <c r="Q53" s="89"/>
      <c r="R53" s="89"/>
      <c r="S53" s="86"/>
      <c r="T53" s="86"/>
    </row>
    <row r="54" spans="2:20" ht="15" x14ac:dyDescent="0.2">
      <c r="G54" s="91"/>
      <c r="H54" s="89"/>
      <c r="I54" s="89"/>
      <c r="J54" s="89"/>
      <c r="K54" s="89"/>
      <c r="L54" s="89"/>
      <c r="M54" s="86"/>
      <c r="N54" s="96"/>
      <c r="O54" s="88"/>
      <c r="P54" s="89"/>
      <c r="Q54" s="89"/>
      <c r="R54" s="89"/>
      <c r="S54" s="86"/>
      <c r="T54" s="86"/>
    </row>
    <row r="55" spans="2:20" ht="15" x14ac:dyDescent="0.2">
      <c r="G55" s="91"/>
      <c r="H55" s="89"/>
      <c r="I55" s="89"/>
      <c r="J55" s="89"/>
      <c r="K55" s="89"/>
      <c r="L55" s="89"/>
      <c r="M55" s="86"/>
      <c r="N55" s="96"/>
      <c r="O55" s="97"/>
      <c r="P55" s="97"/>
      <c r="Q55" s="97"/>
      <c r="R55" s="89"/>
      <c r="S55" s="86"/>
      <c r="T55" s="86"/>
    </row>
    <row r="56" spans="2:20" ht="15" x14ac:dyDescent="0.2">
      <c r="G56" s="91"/>
      <c r="H56" s="89"/>
      <c r="I56" s="89"/>
      <c r="J56" s="89"/>
      <c r="K56" s="89"/>
      <c r="L56" s="89"/>
      <c r="M56" s="86"/>
      <c r="N56" s="86"/>
      <c r="O56" s="86"/>
      <c r="P56" s="86"/>
      <c r="Q56" s="86"/>
      <c r="R56" s="86"/>
      <c r="S56" s="86"/>
      <c r="T56" s="86"/>
    </row>
    <row r="57" spans="2:20" x14ac:dyDescent="0.2">
      <c r="G57" s="93"/>
      <c r="H57" s="93"/>
      <c r="I57" s="93"/>
      <c r="J57" s="93"/>
      <c r="K57" s="93"/>
      <c r="L57" s="93"/>
      <c r="M57" s="86"/>
      <c r="N57" s="86"/>
      <c r="O57" s="86"/>
      <c r="P57" s="86"/>
      <c r="Q57" s="86"/>
      <c r="R57" s="86"/>
      <c r="S57" s="86"/>
      <c r="T57" s="86"/>
    </row>
    <row r="58" spans="2:20" x14ac:dyDescent="0.2"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</row>
    <row r="59" spans="2:20" x14ac:dyDescent="0.2"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</row>
    <row r="60" spans="2:20" x14ac:dyDescent="0.2">
      <c r="G60" s="86"/>
      <c r="H60" s="86"/>
      <c r="I60" s="86"/>
      <c r="J60" s="86"/>
      <c r="K60" s="86"/>
      <c r="L60" s="86"/>
      <c r="M60" s="94"/>
      <c r="N60" s="94"/>
      <c r="O60" s="94"/>
      <c r="P60" s="86"/>
      <c r="Q60" s="86"/>
      <c r="R60" s="86"/>
      <c r="S60" s="86"/>
      <c r="T60" s="86"/>
    </row>
    <row r="61" spans="2:20" ht="39.75" customHeight="1" x14ac:dyDescent="0.2">
      <c r="G61" s="86"/>
      <c r="H61" s="86"/>
      <c r="I61" s="86"/>
      <c r="J61" s="86"/>
      <c r="K61" s="86"/>
      <c r="L61" s="86"/>
      <c r="M61" s="94"/>
      <c r="N61" s="94"/>
      <c r="O61" s="94"/>
      <c r="P61" s="86"/>
      <c r="Q61" s="86"/>
      <c r="R61" s="86"/>
      <c r="S61" s="86"/>
      <c r="T61" s="86"/>
    </row>
    <row r="62" spans="2:20" x14ac:dyDescent="0.2">
      <c r="G62" s="86"/>
      <c r="H62" s="86"/>
      <c r="I62" s="86"/>
      <c r="J62" s="86"/>
      <c r="K62" s="86"/>
      <c r="L62" s="86"/>
      <c r="M62" s="94"/>
      <c r="N62" s="94"/>
      <c r="O62" s="94"/>
      <c r="P62" s="86"/>
      <c r="Q62" s="86"/>
      <c r="R62" s="86"/>
      <c r="S62" s="86"/>
      <c r="T62" s="86"/>
    </row>
    <row r="63" spans="2:20" ht="49.5" customHeight="1" x14ac:dyDescent="0.2">
      <c r="G63" s="86"/>
      <c r="H63" s="86"/>
      <c r="I63" s="86"/>
      <c r="J63" s="86"/>
      <c r="K63" s="86"/>
      <c r="L63" s="86"/>
      <c r="M63" s="94"/>
      <c r="N63" s="94"/>
      <c r="O63" s="94"/>
      <c r="P63" s="86"/>
      <c r="Q63" s="86"/>
      <c r="R63" s="86"/>
      <c r="S63" s="86"/>
      <c r="T63" s="86"/>
    </row>
    <row r="64" spans="2:20" x14ac:dyDescent="0.2">
      <c r="G64" s="86"/>
      <c r="H64" s="86"/>
      <c r="I64" s="86"/>
      <c r="J64" s="86"/>
      <c r="K64" s="86"/>
      <c r="L64" s="86"/>
      <c r="M64" s="89"/>
      <c r="N64" s="85"/>
      <c r="O64" s="89"/>
      <c r="P64" s="86"/>
      <c r="Q64" s="86"/>
      <c r="R64" s="86"/>
      <c r="S64" s="86"/>
      <c r="T64" s="86"/>
    </row>
    <row r="65" spans="7:20" x14ac:dyDescent="0.2">
      <c r="G65" s="86"/>
      <c r="H65" s="86"/>
      <c r="I65" s="86"/>
      <c r="J65" s="86"/>
      <c r="K65" s="86"/>
      <c r="L65" s="86"/>
      <c r="M65" s="89"/>
      <c r="N65" s="85"/>
      <c r="O65" s="89"/>
      <c r="P65" s="86"/>
      <c r="Q65" s="86"/>
      <c r="R65" s="86"/>
      <c r="S65" s="86"/>
      <c r="T65" s="86"/>
    </row>
    <row r="66" spans="7:20" x14ac:dyDescent="0.2">
      <c r="G66" s="86"/>
      <c r="H66" s="86"/>
      <c r="I66" s="86"/>
      <c r="J66" s="86"/>
      <c r="K66" s="86"/>
      <c r="L66" s="86"/>
      <c r="M66" s="92"/>
      <c r="N66" s="89"/>
      <c r="O66" s="89"/>
      <c r="P66" s="86"/>
      <c r="Q66" s="86"/>
      <c r="R66" s="86"/>
      <c r="S66" s="86"/>
      <c r="T66" s="86"/>
    </row>
    <row r="67" spans="7:20" x14ac:dyDescent="0.2"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</row>
  </sheetData>
  <mergeCells count="8">
    <mergeCell ref="G38:G39"/>
    <mergeCell ref="H38:L38"/>
    <mergeCell ref="D37:E37"/>
    <mergeCell ref="C18:H18"/>
    <mergeCell ref="B19:B24"/>
    <mergeCell ref="A27:C27"/>
    <mergeCell ref="A36:E36"/>
    <mergeCell ref="G36:L36"/>
  </mergeCells>
  <pageMargins left="0.7" right="0.7" top="0.75" bottom="0.75" header="0.3" footer="0.3"/>
  <pageSetup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B77E6-A6D0-4B8B-970A-7A953C543E37}">
  <dimension ref="A1:P33"/>
  <sheetViews>
    <sheetView view="pageBreakPreview" topLeftCell="A7" zoomScaleNormal="70" zoomScaleSheetLayoutView="100" workbookViewId="0">
      <selection activeCell="H17" sqref="H17:H21"/>
    </sheetView>
  </sheetViews>
  <sheetFormatPr baseColWidth="10" defaultRowHeight="15" x14ac:dyDescent="0.25"/>
  <cols>
    <col min="1" max="1" width="18.7109375" customWidth="1"/>
    <col min="2" max="2" width="32.85546875" customWidth="1"/>
    <col min="3" max="3" width="12" customWidth="1"/>
    <col min="4" max="4" width="4.42578125" bestFit="1" customWidth="1"/>
    <col min="5" max="5" width="24.42578125" customWidth="1"/>
    <col min="6" max="6" width="13.5703125" customWidth="1"/>
    <col min="7" max="7" width="9.140625" customWidth="1"/>
    <col min="8" max="8" width="25" bestFit="1" customWidth="1"/>
    <col min="12" max="13" width="0" hidden="1" customWidth="1"/>
    <col min="14" max="14" width="14.28515625" hidden="1" customWidth="1"/>
    <col min="15" max="16" width="0" hidden="1" customWidth="1"/>
  </cols>
  <sheetData>
    <row r="1" spans="1:16" x14ac:dyDescent="0.25">
      <c r="A1" s="137" t="s">
        <v>34</v>
      </c>
      <c r="B1" s="137"/>
      <c r="C1" s="137"/>
      <c r="D1" s="137"/>
      <c r="E1" s="137"/>
      <c r="F1" s="137"/>
      <c r="G1" s="137"/>
      <c r="H1" s="137"/>
    </row>
    <row r="2" spans="1:16" x14ac:dyDescent="0.25">
      <c r="A2" s="137" t="s">
        <v>15</v>
      </c>
      <c r="B2" s="138" t="s">
        <v>35</v>
      </c>
      <c r="C2" s="137" t="s">
        <v>75</v>
      </c>
      <c r="D2" s="137"/>
      <c r="E2" s="137" t="s">
        <v>36</v>
      </c>
      <c r="F2" s="139" t="s">
        <v>37</v>
      </c>
      <c r="G2" s="140"/>
      <c r="H2" s="137" t="str">
        <f>IF(C4="X", "Valor Probabilidad residual", "Valor Impacto Residual")</f>
        <v>Valor Probabilidad residual</v>
      </c>
    </row>
    <row r="3" spans="1:16" x14ac:dyDescent="0.25">
      <c r="A3" s="137"/>
      <c r="B3" s="138"/>
      <c r="C3" s="68" t="s">
        <v>73</v>
      </c>
      <c r="D3" s="68" t="s">
        <v>74</v>
      </c>
      <c r="E3" s="137"/>
      <c r="F3" s="141"/>
      <c r="G3" s="142"/>
      <c r="H3" s="137"/>
    </row>
    <row r="4" spans="1:16" ht="15" customHeight="1" x14ac:dyDescent="0.25">
      <c r="A4" s="126" t="str">
        <f>+[1]Identificación!B5</f>
        <v>Manipulación de Informes</v>
      </c>
      <c r="B4" s="126" t="s">
        <v>57</v>
      </c>
      <c r="C4" s="127" t="s">
        <v>54</v>
      </c>
      <c r="D4" s="127"/>
      <c r="E4" s="69" t="s">
        <v>122</v>
      </c>
      <c r="F4" s="70" t="s">
        <v>123</v>
      </c>
      <c r="G4" s="71">
        <f>IF(F4=$L$7,10%,IF(F4=$L$8,5%,IF(F4=$L$9,2%,)))</f>
        <v>0.05</v>
      </c>
      <c r="H4" s="135">
        <f>IF(C4="X",Analisis!E7-(Analisis!E7*G9),Analisis!G7-(Analisis!G7*G9))</f>
        <v>0.24</v>
      </c>
    </row>
    <row r="5" spans="1:16" ht="30.75" customHeight="1" x14ac:dyDescent="0.25">
      <c r="A5" s="126"/>
      <c r="B5" s="126"/>
      <c r="C5" s="128"/>
      <c r="D5" s="128"/>
      <c r="E5" s="72" t="s">
        <v>124</v>
      </c>
      <c r="F5" s="70" t="s">
        <v>133</v>
      </c>
      <c r="G5" s="74">
        <f>IF(F5="Automático",10%,5%)</f>
        <v>0.05</v>
      </c>
      <c r="H5" s="130"/>
    </row>
    <row r="6" spans="1:16" x14ac:dyDescent="0.25">
      <c r="A6" s="126"/>
      <c r="B6" s="126"/>
      <c r="C6" s="128"/>
      <c r="D6" s="128"/>
      <c r="E6" s="72" t="s">
        <v>126</v>
      </c>
      <c r="F6" s="70" t="s">
        <v>127</v>
      </c>
      <c r="G6" s="74">
        <f>IF(F6="Documentado",10%,5%)</f>
        <v>0.1</v>
      </c>
      <c r="H6" s="130"/>
    </row>
    <row r="7" spans="1:16" x14ac:dyDescent="0.25">
      <c r="A7" s="126"/>
      <c r="B7" s="126"/>
      <c r="C7" s="128"/>
      <c r="D7" s="128"/>
      <c r="E7" s="72" t="s">
        <v>128</v>
      </c>
      <c r="F7" s="70" t="s">
        <v>129</v>
      </c>
      <c r="G7" s="74">
        <f>IF(F7="Continua",10%,5%)</f>
        <v>0.1</v>
      </c>
      <c r="H7" s="130"/>
      <c r="L7" t="s">
        <v>130</v>
      </c>
      <c r="M7" t="s">
        <v>125</v>
      </c>
      <c r="N7" t="s">
        <v>127</v>
      </c>
      <c r="O7" t="s">
        <v>129</v>
      </c>
      <c r="P7" t="s">
        <v>131</v>
      </c>
    </row>
    <row r="8" spans="1:16" x14ac:dyDescent="0.25">
      <c r="A8" s="126"/>
      <c r="B8" s="126"/>
      <c r="C8" s="129"/>
      <c r="D8" s="129"/>
      <c r="E8" s="72" t="s">
        <v>132</v>
      </c>
      <c r="F8" s="70" t="s">
        <v>131</v>
      </c>
      <c r="G8" s="74">
        <f>IF(F8="Con registro",10%,5%)</f>
        <v>0.1</v>
      </c>
      <c r="H8" s="130"/>
      <c r="L8" t="s">
        <v>123</v>
      </c>
      <c r="M8" t="s">
        <v>133</v>
      </c>
      <c r="N8" t="s">
        <v>134</v>
      </c>
      <c r="O8" t="s">
        <v>135</v>
      </c>
      <c r="P8" t="s">
        <v>136</v>
      </c>
    </row>
    <row r="9" spans="1:16" x14ac:dyDescent="0.25">
      <c r="A9" s="132" t="s">
        <v>137</v>
      </c>
      <c r="B9" s="133"/>
      <c r="C9" s="133"/>
      <c r="D9" s="133"/>
      <c r="E9" s="133"/>
      <c r="F9" s="134"/>
      <c r="G9" s="75">
        <f>SUM(G4:G8)</f>
        <v>0.4</v>
      </c>
      <c r="H9" s="131"/>
      <c r="L9" t="s">
        <v>138</v>
      </c>
    </row>
    <row r="10" spans="1:16" ht="15" customHeight="1" x14ac:dyDescent="0.25">
      <c r="A10" s="126" t="str">
        <f>+[1]Identificación!B6</f>
        <v>Pérdida de Información Fisica</v>
      </c>
      <c r="B10" s="126" t="s">
        <v>53</v>
      </c>
      <c r="C10" s="127" t="s">
        <v>54</v>
      </c>
      <c r="D10" s="127"/>
      <c r="E10" s="69" t="s">
        <v>122</v>
      </c>
      <c r="F10" s="70" t="s">
        <v>123</v>
      </c>
      <c r="G10" s="71">
        <f>IF(F10=$L$7,10%,IF(F10=$L$8,5%,IF(F10=$L$9,2%,)))</f>
        <v>0.05</v>
      </c>
      <c r="H10" s="73" t="str">
        <f>IF(C10="X", "Valor Probabilidad residual", "Valor Impacto Residual")</f>
        <v>Valor Probabilidad residual</v>
      </c>
    </row>
    <row r="11" spans="1:16" ht="15" customHeight="1" x14ac:dyDescent="0.25">
      <c r="A11" s="126"/>
      <c r="B11" s="126"/>
      <c r="C11" s="128"/>
      <c r="D11" s="128"/>
      <c r="E11" s="72" t="s">
        <v>124</v>
      </c>
      <c r="F11" s="70" t="s">
        <v>133</v>
      </c>
      <c r="G11" s="74">
        <f>IF(F11="Automático",10%,5%)</f>
        <v>0.05</v>
      </c>
      <c r="H11" s="130">
        <f>IF(C10="X",Analisis!E8-(Analisis!E8*G15),Analisis!G8-(Analisis!G8*G15))</f>
        <v>0.36</v>
      </c>
    </row>
    <row r="12" spans="1:16" ht="15" customHeight="1" x14ac:dyDescent="0.25">
      <c r="A12" s="126"/>
      <c r="B12" s="126"/>
      <c r="C12" s="128"/>
      <c r="D12" s="128"/>
      <c r="E12" s="72" t="s">
        <v>126</v>
      </c>
      <c r="F12" s="70" t="s">
        <v>127</v>
      </c>
      <c r="G12" s="74">
        <f>IF(F12="Documentado",10%,5%)</f>
        <v>0.1</v>
      </c>
      <c r="H12" s="130"/>
    </row>
    <row r="13" spans="1:16" x14ac:dyDescent="0.25">
      <c r="A13" s="126"/>
      <c r="B13" s="126"/>
      <c r="C13" s="128"/>
      <c r="D13" s="128"/>
      <c r="E13" s="72" t="s">
        <v>128</v>
      </c>
      <c r="F13" s="70" t="s">
        <v>129</v>
      </c>
      <c r="G13" s="74">
        <f>IF(F13="Continua",10%,5%)</f>
        <v>0.1</v>
      </c>
      <c r="H13" s="130"/>
    </row>
    <row r="14" spans="1:16" x14ac:dyDescent="0.25">
      <c r="A14" s="126"/>
      <c r="B14" s="126"/>
      <c r="C14" s="129"/>
      <c r="D14" s="129"/>
      <c r="E14" s="72" t="s">
        <v>132</v>
      </c>
      <c r="F14" s="70" t="s">
        <v>131</v>
      </c>
      <c r="G14" s="74">
        <f>IF(F14="Con registro",10%,5%)</f>
        <v>0.1</v>
      </c>
      <c r="H14" s="130"/>
    </row>
    <row r="15" spans="1:16" x14ac:dyDescent="0.25">
      <c r="A15" s="132" t="s">
        <v>137</v>
      </c>
      <c r="B15" s="133"/>
      <c r="C15" s="133"/>
      <c r="D15" s="133"/>
      <c r="E15" s="133"/>
      <c r="F15" s="134"/>
      <c r="G15" s="75">
        <f>SUM(G10:G14)</f>
        <v>0.4</v>
      </c>
      <c r="H15" s="131"/>
    </row>
    <row r="16" spans="1:16" ht="15" customHeight="1" x14ac:dyDescent="0.25">
      <c r="A16" s="126" t="str">
        <f>+[1]Identificación!B7</f>
        <v>Incumplimiento de Términos</v>
      </c>
      <c r="B16" s="126" t="s">
        <v>160</v>
      </c>
      <c r="C16" s="127" t="s">
        <v>54</v>
      </c>
      <c r="D16" s="127"/>
      <c r="E16" s="69" t="s">
        <v>122</v>
      </c>
      <c r="F16" s="70" t="s">
        <v>123</v>
      </c>
      <c r="G16" s="71">
        <f>IF(F16=$L$7,10%,IF(F16=$L$8,5%,IF(F16=$L$9,2%,)))</f>
        <v>0.05</v>
      </c>
      <c r="H16" s="73" t="str">
        <f>IF(C16="X", "Valor Probabilidad residual", "Valor Impacto Residual")</f>
        <v>Valor Probabilidad residual</v>
      </c>
    </row>
    <row r="17" spans="1:8" x14ac:dyDescent="0.25">
      <c r="A17" s="126"/>
      <c r="B17" s="126"/>
      <c r="C17" s="128"/>
      <c r="D17" s="128"/>
      <c r="E17" s="72" t="s">
        <v>124</v>
      </c>
      <c r="F17" s="70" t="s">
        <v>133</v>
      </c>
      <c r="G17" s="74">
        <f>IF(F17="Automático",10%,5%)</f>
        <v>0.05</v>
      </c>
      <c r="H17" s="130">
        <f>IF(C16="X",Analisis!E9-(Analisis!E9*G21),Analisis!G9-(Analisis!G9*G21))</f>
        <v>0.6</v>
      </c>
    </row>
    <row r="18" spans="1:8" x14ac:dyDescent="0.25">
      <c r="A18" s="126"/>
      <c r="B18" s="126"/>
      <c r="C18" s="128"/>
      <c r="D18" s="128"/>
      <c r="E18" s="72" t="s">
        <v>126</v>
      </c>
      <c r="F18" s="70" t="s">
        <v>127</v>
      </c>
      <c r="G18" s="74">
        <f>IF(F18="Documentado",10%,5%)</f>
        <v>0.1</v>
      </c>
      <c r="H18" s="130"/>
    </row>
    <row r="19" spans="1:8" x14ac:dyDescent="0.25">
      <c r="A19" s="126"/>
      <c r="B19" s="126"/>
      <c r="C19" s="128"/>
      <c r="D19" s="128"/>
      <c r="E19" s="72" t="s">
        <v>128</v>
      </c>
      <c r="F19" s="70" t="s">
        <v>129</v>
      </c>
      <c r="G19" s="74">
        <f>IF(F19="Continua",10%,5%)</f>
        <v>0.1</v>
      </c>
      <c r="H19" s="130"/>
    </row>
    <row r="20" spans="1:8" x14ac:dyDescent="0.25">
      <c r="A20" s="126"/>
      <c r="B20" s="126"/>
      <c r="C20" s="129"/>
      <c r="D20" s="129"/>
      <c r="E20" s="72" t="s">
        <v>132</v>
      </c>
      <c r="F20" s="70" t="s">
        <v>131</v>
      </c>
      <c r="G20" s="74">
        <f>IF(F20="Con registro",10%,5%)</f>
        <v>0.1</v>
      </c>
      <c r="H20" s="130"/>
    </row>
    <row r="21" spans="1:8" x14ac:dyDescent="0.25">
      <c r="A21" s="132" t="s">
        <v>137</v>
      </c>
      <c r="B21" s="133"/>
      <c r="C21" s="133"/>
      <c r="D21" s="133"/>
      <c r="E21" s="133"/>
      <c r="F21" s="134"/>
      <c r="G21" s="75">
        <f>SUM(G16:G20)</f>
        <v>0.4</v>
      </c>
      <c r="H21" s="131"/>
    </row>
    <row r="22" spans="1:8" ht="15" customHeight="1" x14ac:dyDescent="0.25">
      <c r="A22" s="136" t="str">
        <f>+[1]Identificación!B8</f>
        <v>Petición de dádivas por parte de los funcionarios de los equipos auditores a los auditados</v>
      </c>
      <c r="B22" s="126" t="s">
        <v>161</v>
      </c>
      <c r="C22" s="127" t="s">
        <v>54</v>
      </c>
      <c r="D22" s="127"/>
      <c r="E22" s="69" t="s">
        <v>122</v>
      </c>
      <c r="F22" s="70" t="s">
        <v>123</v>
      </c>
      <c r="G22" s="71">
        <f>IF(F22=$L$7,10%,IF(F22=$L$8,5%,IF(F22=$L$9,2%,)))</f>
        <v>0.05</v>
      </c>
      <c r="H22" s="73" t="str">
        <f>IF(C22="X", "Valor Probabilidad residual", "Valor Impacto Residual")</f>
        <v>Valor Probabilidad residual</v>
      </c>
    </row>
    <row r="23" spans="1:8" x14ac:dyDescent="0.25">
      <c r="A23" s="126"/>
      <c r="B23" s="126"/>
      <c r="C23" s="128"/>
      <c r="D23" s="128"/>
      <c r="E23" s="72" t="s">
        <v>124</v>
      </c>
      <c r="F23" s="70" t="s">
        <v>133</v>
      </c>
      <c r="G23" s="74">
        <f>IF(F23="Automático",10%,5%)</f>
        <v>0.05</v>
      </c>
      <c r="H23" s="135">
        <f>IF(C22="X",Analisis!E10-(Analisis!E10*G27),Analisis!G10-(Analisis!G10*G27))</f>
        <v>0.12</v>
      </c>
    </row>
    <row r="24" spans="1:8" x14ac:dyDescent="0.25">
      <c r="A24" s="126"/>
      <c r="B24" s="126"/>
      <c r="C24" s="128"/>
      <c r="D24" s="128"/>
      <c r="E24" s="72" t="s">
        <v>126</v>
      </c>
      <c r="F24" s="70" t="s">
        <v>127</v>
      </c>
      <c r="G24" s="74">
        <f>IF(F24="Documentado",10%,5%)</f>
        <v>0.1</v>
      </c>
      <c r="H24" s="130"/>
    </row>
    <row r="25" spans="1:8" x14ac:dyDescent="0.25">
      <c r="A25" s="126"/>
      <c r="B25" s="126"/>
      <c r="C25" s="128"/>
      <c r="D25" s="128"/>
      <c r="E25" s="72" t="s">
        <v>128</v>
      </c>
      <c r="F25" s="70" t="s">
        <v>129</v>
      </c>
      <c r="G25" s="74">
        <f>IF(F25="Continua",10%,5%)</f>
        <v>0.1</v>
      </c>
      <c r="H25" s="130"/>
    </row>
    <row r="26" spans="1:8" x14ac:dyDescent="0.25">
      <c r="A26" s="126"/>
      <c r="B26" s="126"/>
      <c r="C26" s="129"/>
      <c r="D26" s="129"/>
      <c r="E26" s="72" t="s">
        <v>132</v>
      </c>
      <c r="F26" s="70" t="s">
        <v>131</v>
      </c>
      <c r="G26" s="74">
        <f>IF(F26="Con registro",10%,5%)</f>
        <v>0.1</v>
      </c>
      <c r="H26" s="130"/>
    </row>
    <row r="27" spans="1:8" x14ac:dyDescent="0.25">
      <c r="A27" s="132" t="s">
        <v>137</v>
      </c>
      <c r="B27" s="133"/>
      <c r="C27" s="133"/>
      <c r="D27" s="133"/>
      <c r="E27" s="133"/>
      <c r="F27" s="134"/>
      <c r="G27" s="75">
        <f>SUM(G22:G26)</f>
        <v>0.4</v>
      </c>
      <c r="H27" s="131"/>
    </row>
    <row r="28" spans="1:8" ht="21" customHeight="1" x14ac:dyDescent="0.25">
      <c r="A28" s="126" t="str">
        <f>+[1]Identificación!B9</f>
        <v>Sobornos o amenazas a los funcionarios de los equipos auditores</v>
      </c>
      <c r="B28" s="126" t="s">
        <v>161</v>
      </c>
      <c r="C28" s="127" t="s">
        <v>54</v>
      </c>
      <c r="D28" s="127"/>
      <c r="E28" s="69" t="s">
        <v>122</v>
      </c>
      <c r="F28" s="70" t="s">
        <v>123</v>
      </c>
      <c r="G28" s="71">
        <f>IF(F28=$L$7,10%,IF(F28=$L$8,5%,IF(F28=$L$9,2%,)))</f>
        <v>0.05</v>
      </c>
      <c r="H28" s="73" t="str">
        <f>IF(C28="X", "Valor Probabilidad residual", "Valor Impacto Residual")</f>
        <v>Valor Probabilidad residual</v>
      </c>
    </row>
    <row r="29" spans="1:8" x14ac:dyDescent="0.25">
      <c r="A29" s="126"/>
      <c r="B29" s="126"/>
      <c r="C29" s="128"/>
      <c r="D29" s="128"/>
      <c r="E29" s="72" t="s">
        <v>124</v>
      </c>
      <c r="F29" s="70" t="s">
        <v>133</v>
      </c>
      <c r="G29" s="74">
        <f>IF(F29="Automático",10%,5%)</f>
        <v>0.05</v>
      </c>
      <c r="H29" s="130">
        <f>IF(C28="X",Analisis!E11-(Analisis!E11*G33),Analisis!G11-(Analisis!G11*G33))</f>
        <v>0.12</v>
      </c>
    </row>
    <row r="30" spans="1:8" x14ac:dyDescent="0.25">
      <c r="A30" s="126"/>
      <c r="B30" s="126"/>
      <c r="C30" s="128"/>
      <c r="D30" s="128"/>
      <c r="E30" s="72" t="s">
        <v>126</v>
      </c>
      <c r="F30" s="70" t="s">
        <v>127</v>
      </c>
      <c r="G30" s="74">
        <f>IF(F30="Documentado",10%,5%)</f>
        <v>0.1</v>
      </c>
      <c r="H30" s="130"/>
    </row>
    <row r="31" spans="1:8" x14ac:dyDescent="0.25">
      <c r="A31" s="126"/>
      <c r="B31" s="126"/>
      <c r="C31" s="128"/>
      <c r="D31" s="128"/>
      <c r="E31" s="72" t="s">
        <v>128</v>
      </c>
      <c r="F31" s="70" t="s">
        <v>129</v>
      </c>
      <c r="G31" s="74">
        <f>IF(F31="Continua",10%,5%)</f>
        <v>0.1</v>
      </c>
      <c r="H31" s="130"/>
    </row>
    <row r="32" spans="1:8" x14ac:dyDescent="0.25">
      <c r="A32" s="126"/>
      <c r="B32" s="126"/>
      <c r="C32" s="129"/>
      <c r="D32" s="129"/>
      <c r="E32" s="72" t="s">
        <v>132</v>
      </c>
      <c r="F32" s="70" t="s">
        <v>131</v>
      </c>
      <c r="G32" s="74">
        <f>IF(F32="Con registro",10%,5%)</f>
        <v>0.1</v>
      </c>
      <c r="H32" s="130"/>
    </row>
    <row r="33" spans="1:8" x14ac:dyDescent="0.25">
      <c r="A33" s="132" t="s">
        <v>137</v>
      </c>
      <c r="B33" s="133"/>
      <c r="C33" s="133"/>
      <c r="D33" s="133"/>
      <c r="E33" s="133"/>
      <c r="F33" s="134"/>
      <c r="G33" s="75">
        <f>SUM(G28:G32)</f>
        <v>0.4</v>
      </c>
      <c r="H33" s="131"/>
    </row>
  </sheetData>
  <mergeCells count="37">
    <mergeCell ref="A1:H1"/>
    <mergeCell ref="A2:A3"/>
    <mergeCell ref="B2:B3"/>
    <mergeCell ref="C2:D2"/>
    <mergeCell ref="E2:E3"/>
    <mergeCell ref="F2:G3"/>
    <mergeCell ref="H2:H3"/>
    <mergeCell ref="A4:A8"/>
    <mergeCell ref="B4:B8"/>
    <mergeCell ref="C4:C8"/>
    <mergeCell ref="D4:D8"/>
    <mergeCell ref="H4:H9"/>
    <mergeCell ref="A9:F9"/>
    <mergeCell ref="A10:A14"/>
    <mergeCell ref="B10:B14"/>
    <mergeCell ref="C10:C14"/>
    <mergeCell ref="D10:D14"/>
    <mergeCell ref="H11:H15"/>
    <mergeCell ref="A15:F15"/>
    <mergeCell ref="H23:H27"/>
    <mergeCell ref="A16:A20"/>
    <mergeCell ref="B16:B20"/>
    <mergeCell ref="C16:C20"/>
    <mergeCell ref="D16:D20"/>
    <mergeCell ref="H17:H21"/>
    <mergeCell ref="A21:F21"/>
    <mergeCell ref="A22:A26"/>
    <mergeCell ref="B22:B26"/>
    <mergeCell ref="C22:C26"/>
    <mergeCell ref="D22:D26"/>
    <mergeCell ref="A27:F27"/>
    <mergeCell ref="A28:A32"/>
    <mergeCell ref="B28:B32"/>
    <mergeCell ref="C28:C32"/>
    <mergeCell ref="D28:D32"/>
    <mergeCell ref="H29:H33"/>
    <mergeCell ref="A33:F33"/>
  </mergeCells>
  <dataValidations count="5">
    <dataValidation type="list" allowBlank="1" showInputMessage="1" showErrorMessage="1" sqref="F5 F11 F17 F23 F29" xr:uid="{59A55A7E-0784-43BB-871B-69958B16E081}">
      <formula1>$M$7:$M$8</formula1>
    </dataValidation>
    <dataValidation type="list" allowBlank="1" showInputMessage="1" showErrorMessage="1" sqref="F6 F12 F18 F24 F30" xr:uid="{787EE4E0-D102-4EF5-8995-CA6F6D20ECF8}">
      <formula1>$N$7:$N$8</formula1>
    </dataValidation>
    <dataValidation type="list" allowBlank="1" showInputMessage="1" showErrorMessage="1" sqref="F7 F13 F19 F25 F31" xr:uid="{83C95329-3AE7-4816-BD9F-668FFB4F811E}">
      <formula1>$O$7:$O$8</formula1>
    </dataValidation>
    <dataValidation type="list" allowBlank="1" showInputMessage="1" showErrorMessage="1" sqref="F8 F14 F20 F26 F32" xr:uid="{9CA5BD65-02DF-4129-BC93-1B9F03F31E81}">
      <formula1>$P$7:$P$8</formula1>
    </dataValidation>
    <dataValidation type="list" allowBlank="1" showInputMessage="1" showErrorMessage="1" sqref="F4 F10 F16 F22 F28" xr:uid="{948C8E2C-8983-4086-933B-D7C8049C00E7}">
      <formula1>$L$7:$L$9</formula1>
    </dataValidation>
  </dataValidations>
  <printOptions horizontalCentered="1" verticalCentered="1"/>
  <pageMargins left="0.70866141732283472" right="0.70866141732283472" top="1.6929133858267718" bottom="0.74803149606299213" header="0.31496062992125984" footer="0.31496062992125984"/>
  <pageSetup paperSize="119" scale="86" orientation="landscape" r:id="rId1"/>
  <headerFooter>
    <oddHeader>&amp;L&amp;G&amp;CMAPA DE RIESGOS
INSTITUCIONAL, POR PROCESOS Y DE CORRUPCIÓN
2021&amp;R&amp;G</oddHeader>
  </headerFooter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5381-2550-4E4C-8BB9-124CEBEA492C}">
  <dimension ref="A1:I13"/>
  <sheetViews>
    <sheetView tabSelected="1" view="pageBreakPreview" topLeftCell="A6" zoomScale="85" zoomScaleNormal="100" zoomScaleSheetLayoutView="85" workbookViewId="0">
      <selection activeCell="G10" sqref="G10"/>
    </sheetView>
  </sheetViews>
  <sheetFormatPr baseColWidth="10" defaultColWidth="11" defaultRowHeight="14.25" x14ac:dyDescent="0.2"/>
  <cols>
    <col min="1" max="1" width="20.7109375" style="5" customWidth="1"/>
    <col min="2" max="2" width="6.28515625" style="5" bestFit="1" customWidth="1"/>
    <col min="3" max="3" width="11.7109375" style="5" bestFit="1" customWidth="1"/>
    <col min="4" max="4" width="6.28515625" style="5" bestFit="1" customWidth="1"/>
    <col min="5" max="5" width="12.28515625" style="5" bestFit="1" customWidth="1"/>
    <col min="6" max="6" width="33.42578125" style="5" customWidth="1"/>
    <col min="7" max="7" width="15.85546875" style="5" customWidth="1"/>
    <col min="8" max="8" width="26.85546875" style="5" customWidth="1"/>
    <col min="9" max="9" width="55.28515625" style="5" customWidth="1"/>
    <col min="10" max="16384" width="11" style="5"/>
  </cols>
  <sheetData>
    <row r="1" spans="1:9" ht="15" x14ac:dyDescent="0.25">
      <c r="A1" s="112" t="s">
        <v>40</v>
      </c>
      <c r="B1" s="112"/>
      <c r="C1" s="112"/>
      <c r="D1" s="112"/>
      <c r="E1" s="112"/>
      <c r="F1" s="112"/>
      <c r="G1" s="112"/>
      <c r="H1" s="112"/>
    </row>
    <row r="2" spans="1:9" x14ac:dyDescent="0.2">
      <c r="A2" s="113" t="str">
        <f>+'Contexto Estratégico'!A2:D2</f>
        <v>PROCESO: Gestión de control fiscal</v>
      </c>
      <c r="B2" s="113"/>
      <c r="C2" s="113"/>
      <c r="D2" s="113"/>
      <c r="E2" s="113"/>
      <c r="F2" s="113"/>
      <c r="G2" s="113"/>
      <c r="H2" s="113"/>
    </row>
    <row r="3" spans="1:9" ht="30" customHeight="1" x14ac:dyDescent="0.2">
      <c r="A3" s="114" t="str">
        <f>+'Contexto Estratégico'!A3:D3</f>
        <v>OBJETIVO: Planear y Coordinar la Ejecución de los Procesos de Auditoria, Rendición de Cuenta, Planes de Desempeño y Desarrollo, así como los procesos de Gestión Fiscal, Gestión Pública y Gestión Ambiental; de particulares, entes sujetos de Control y entidad</v>
      </c>
      <c r="B3" s="114"/>
      <c r="C3" s="114"/>
      <c r="D3" s="114"/>
      <c r="E3" s="114"/>
      <c r="F3" s="114"/>
      <c r="G3" s="114"/>
      <c r="H3" s="114"/>
    </row>
    <row r="4" spans="1:9" ht="15" x14ac:dyDescent="0.25">
      <c r="A4" s="115" t="s">
        <v>15</v>
      </c>
      <c r="B4" s="120"/>
      <c r="C4" s="120"/>
      <c r="D4" s="120"/>
      <c r="E4" s="121"/>
      <c r="F4" s="115" t="s">
        <v>39</v>
      </c>
      <c r="G4" s="115" t="s">
        <v>18</v>
      </c>
      <c r="H4" s="117" t="s">
        <v>19</v>
      </c>
    </row>
    <row r="5" spans="1:9" ht="15" x14ac:dyDescent="0.25">
      <c r="A5" s="115"/>
      <c r="B5" s="119" t="s">
        <v>17</v>
      </c>
      <c r="C5" s="121"/>
      <c r="D5" s="112" t="s">
        <v>14</v>
      </c>
      <c r="E5" s="112"/>
      <c r="F5" s="116"/>
      <c r="G5" s="116"/>
      <c r="H5" s="118"/>
    </row>
    <row r="6" spans="1:9" ht="15" x14ac:dyDescent="0.25">
      <c r="A6" s="115"/>
      <c r="B6" s="76" t="s">
        <v>25</v>
      </c>
      <c r="C6" s="76" t="s">
        <v>26</v>
      </c>
      <c r="D6" s="76" t="s">
        <v>25</v>
      </c>
      <c r="E6" s="76" t="s">
        <v>26</v>
      </c>
      <c r="F6" s="116"/>
      <c r="G6" s="116"/>
      <c r="H6" s="118"/>
    </row>
    <row r="7" spans="1:9" ht="85.5" x14ac:dyDescent="0.2">
      <c r="A7" s="77" t="str">
        <f>+[1]Identificación!B5</f>
        <v>Manipulación de Informes</v>
      </c>
      <c r="B7" s="65">
        <v>0.24</v>
      </c>
      <c r="C7" s="77" t="str">
        <f>IF(B7&lt;=20%,ProbImpacto!$B$29,IF(B7&lt;=40%,ProbImpacto!$B$30,IF(B7&lt;=60%,ProbImpacto!$B$31,IF(B7&lt;=80%,ProbImpacto!$B$32,ProbImpacto!$B$33))))</f>
        <v xml:space="preserve">Baja </v>
      </c>
      <c r="D7" s="65">
        <v>1</v>
      </c>
      <c r="E7" s="77" t="str">
        <f>IF(D7&lt;=20%,ProbImpacto!$B$39,IF(D7&lt;=40%,ProbImpacto!$B$40,IF(D7&lt;=60%,ProbImpacto!$B$41,IF(D7&lt;=80%,ProbImpacto!$B$42,ProbImpacto!$B$43))))</f>
        <v>Catastrofico</v>
      </c>
      <c r="F7" s="36" t="str">
        <f>+Identificación!E5</f>
        <v>Perdida de credibilidad, incumplimiento de la misión de la entidad.
Sanciones legales o penales a funcionarios de la entidad.
Pérdida de recursos públicos.</v>
      </c>
      <c r="G7" s="77" t="s">
        <v>147</v>
      </c>
      <c r="H7" s="77" t="s">
        <v>118</v>
      </c>
      <c r="I7" s="15"/>
    </row>
    <row r="8" spans="1:9" ht="57" x14ac:dyDescent="0.2">
      <c r="A8" s="77" t="str">
        <f>+[1]Identificación!B6</f>
        <v>Pérdida de Información Fisica</v>
      </c>
      <c r="B8" s="65">
        <v>0.36</v>
      </c>
      <c r="C8" s="77" t="str">
        <f>IF(B8&lt;=20%,ProbImpacto!$B$29,IF(B8&lt;=40%,ProbImpacto!$B$30,IF(B8&lt;=60%,ProbImpacto!$B$31,IF(B8&lt;=80%,ProbImpacto!$B$32,ProbImpacto!$B$33))))</f>
        <v xml:space="preserve">Baja </v>
      </c>
      <c r="D8" s="65">
        <v>0.8</v>
      </c>
      <c r="E8" s="77" t="str">
        <f>IF(D8&lt;=20%,ProbImpacto!$B$39,IF(D8&lt;=40%,ProbImpacto!$B$40,IF(D8&lt;=60%,ProbImpacto!$B$41,IF(D8&lt;=80%,ProbImpacto!$B$42,ProbImpacto!$B$43))))</f>
        <v>Mayor</v>
      </c>
      <c r="F8" s="36" t="str">
        <f>+Identificación!E6</f>
        <v xml:space="preserve">No se puede presentar los soportes de  los hallazgos o presuntas observaciones encontradas. </v>
      </c>
      <c r="G8" s="77" t="s">
        <v>146</v>
      </c>
      <c r="H8" s="77" t="s">
        <v>117</v>
      </c>
    </row>
    <row r="9" spans="1:9" ht="42.75" x14ac:dyDescent="0.2">
      <c r="A9" s="77" t="str">
        <f>+[1]Identificación!B7</f>
        <v>Incumplimiento de Términos</v>
      </c>
      <c r="B9" s="65">
        <v>0.6</v>
      </c>
      <c r="C9" s="77" t="str">
        <f>IF(B9&lt;=20%,ProbImpacto!$B$29,IF(B9&lt;=40%,ProbImpacto!$B$30,IF(B9&lt;=60%,ProbImpacto!$B$31,IF(B9&lt;=80%,ProbImpacto!$B$32,ProbImpacto!$B$33))))</f>
        <v xml:space="preserve">Media </v>
      </c>
      <c r="D9" s="65">
        <v>0.8</v>
      </c>
      <c r="E9" s="77" t="str">
        <f>IF(D9&lt;=20%,ProbImpacto!$B$39,IF(D9&lt;=40%,ProbImpacto!$B$40,IF(D9&lt;=60%,ProbImpacto!$B$41,IF(D9&lt;=80%,ProbImpacto!$B$42,ProbImpacto!$B$43))))</f>
        <v>Mayor</v>
      </c>
      <c r="F9" s="36" t="str">
        <f>+Identificación!E7</f>
        <v>Indicadores deficientes en la certificación de las contralorías por parte de la AGR</v>
      </c>
      <c r="G9" s="77" t="s">
        <v>146</v>
      </c>
      <c r="H9" s="77" t="s">
        <v>117</v>
      </c>
    </row>
    <row r="10" spans="1:9" ht="85.5" x14ac:dyDescent="0.2">
      <c r="A10" s="77" t="str">
        <f>+[1]Identificación!B8</f>
        <v>Petición de dádivas por parte de los funcionarios de los equipos auditores a los auditados</v>
      </c>
      <c r="B10" s="65">
        <v>0.12</v>
      </c>
      <c r="C10" s="77" t="str">
        <f>IF(B10&lt;=20%,ProbImpacto!$B$29,IF(B10&lt;=40%,ProbImpacto!$B$30,IF(B10&lt;=60%,ProbImpacto!$B$31,IF(B10&lt;=80%,ProbImpacto!$B$32,ProbImpacto!$B$33))))</f>
        <v xml:space="preserve">Muy Baja </v>
      </c>
      <c r="D10" s="65">
        <v>1</v>
      </c>
      <c r="E10" s="77" t="str">
        <f>IF(D10&lt;=20%,ProbImpacto!$B$39,IF(D10&lt;=40%,ProbImpacto!$B$40,IF(D10&lt;=60%,ProbImpacto!$B$41,IF(D10&lt;=80%,ProbImpacto!$B$42,ProbImpacto!$B$43))))</f>
        <v>Catastrofico</v>
      </c>
      <c r="F10" s="36" t="str">
        <f>+Identificación!E8</f>
        <v>Perdida de credibilidad, incumplimiento de la misión de la entidad.
Sanciones legales o penales a funcionarios de la entidad.
Pérdida de recursos públicos.</v>
      </c>
      <c r="G10" s="77" t="s">
        <v>147</v>
      </c>
      <c r="H10" s="77" t="s">
        <v>42</v>
      </c>
    </row>
    <row r="11" spans="1:9" ht="71.25" x14ac:dyDescent="0.2">
      <c r="A11" s="77" t="str">
        <f>+[1]Identificación!B9</f>
        <v>Sobornos o amenazas a los funcionarios de los equipos auditores</v>
      </c>
      <c r="B11" s="65">
        <v>0.12</v>
      </c>
      <c r="C11" s="77" t="str">
        <f>IF(B11&lt;=20%,ProbImpacto!$B$29,IF(B11&lt;=40%,ProbImpacto!$B$30,IF(B11&lt;=60%,ProbImpacto!$B$31,IF(B11&lt;=80%,ProbImpacto!$B$32,ProbImpacto!$B$33))))</f>
        <v xml:space="preserve">Muy Baja </v>
      </c>
      <c r="D11" s="65">
        <v>1</v>
      </c>
      <c r="E11" s="77" t="str">
        <f>IF(D11&lt;=20%,ProbImpacto!$B$39,IF(D11&lt;=40%,ProbImpacto!$B$40,IF(D11&lt;=60%,ProbImpacto!$B$41,IF(D11&lt;=80%,ProbImpacto!$B$42,ProbImpacto!$B$43))))</f>
        <v>Catastrofico</v>
      </c>
      <c r="F11" s="36" t="str">
        <f>+Identificación!E9</f>
        <v>Se evita que la CGS cumpla con su misión, generando perdida de credibilidad y a su vez acciones repetitivas por parte del sujeto de control.</v>
      </c>
      <c r="G11" s="77" t="s">
        <v>147</v>
      </c>
      <c r="H11" s="77" t="s">
        <v>118</v>
      </c>
    </row>
    <row r="13" spans="1:9" x14ac:dyDescent="0.2">
      <c r="C13" s="66"/>
    </row>
  </sheetData>
  <mergeCells count="10">
    <mergeCell ref="B5:C5"/>
    <mergeCell ref="A1:H1"/>
    <mergeCell ref="A2:H2"/>
    <mergeCell ref="A3:H3"/>
    <mergeCell ref="A4:A6"/>
    <mergeCell ref="B4:E4"/>
    <mergeCell ref="F4:F6"/>
    <mergeCell ref="G4:G6"/>
    <mergeCell ref="H4:H6"/>
    <mergeCell ref="D5:E5"/>
  </mergeCells>
  <conditionalFormatting sqref="G7:G11">
    <cfRule type="containsText" dxfId="7" priority="21" operator="containsText" text="extrema">
      <formula>NOT(ISERROR(SEARCH("extrema",G7)))</formula>
    </cfRule>
    <cfRule type="containsText" dxfId="6" priority="22" operator="containsText" text="Alta">
      <formula>NOT(ISERROR(SEARCH("Alta",G7)))</formula>
    </cfRule>
    <cfRule type="containsText" dxfId="5" priority="23" operator="containsText" text="moderada">
      <formula>NOT(ISERROR(SEARCH("moderada",G7)))</formula>
    </cfRule>
    <cfRule type="containsText" dxfId="4" priority="24" operator="containsText" text="Zona de riesgo baja">
      <formula>NOT(ISERROR(SEARCH("Zona de riesgo baja",G7)))</formula>
    </cfRule>
  </conditionalFormatting>
  <conditionalFormatting sqref="H7:H11">
    <cfRule type="containsText" dxfId="3" priority="17" operator="containsText" text="d.">
      <formula>NOT(ISERROR(SEARCH("d.",H7)))</formula>
    </cfRule>
    <cfRule type="containsText" dxfId="2" priority="18" operator="containsText" text="c.">
      <formula>NOT(ISERROR(SEARCH("c.",H7)))</formula>
    </cfRule>
    <cfRule type="containsText" dxfId="1" priority="19" operator="containsText" text="b.">
      <formula>NOT(ISERROR(SEARCH("b.",H7)))</formula>
    </cfRule>
    <cfRule type="containsText" dxfId="0" priority="20" operator="containsText" text="a.">
      <formula>NOT(ISERROR(SEARCH("a.",H7)))</formula>
    </cfRule>
  </conditionalFormatting>
  <printOptions horizontalCentered="1" verticalCentered="1"/>
  <pageMargins left="0.70866141732283472" right="0.70866141732283472" top="1.1417322834645669" bottom="0.74803149606299213" header="0.31496062992125984" footer="0.31496062992125984"/>
  <pageSetup paperSize="119" scale="91" orientation="landscape" horizontalDpi="4294967295" verticalDpi="4294967295" r:id="rId1"/>
  <headerFooter>
    <oddHeader>&amp;L&amp;G&amp;CMAPA DE RIESGOS
INSTITUCIONAL, POR PROCESOS Y DE CORRUPCIÓN
2021&amp;R&amp;G</oddHead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Selecciones la medida de respuesta al riesgo correspondiente a la zona de riesgo definida en la columna anterior" xr:uid="{7646836E-6BD5-4BC0-9360-BA392F5BA799}">
          <x14:formula1>
            <xm:f>ProbImpacto!$C$47:$C$50</xm:f>
          </x14:formula1>
          <xm:sqref>H7:H11</xm:sqref>
        </x14:dataValidation>
        <x14:dataValidation type="list" allowBlank="1" showInputMessage="1" showErrorMessage="1" prompt="Identificar la zona de riesgo ubicándola en la matriz de riesgo inherente" xr:uid="{112EACDA-394F-4AC4-BED7-D4905BA25348}">
          <x14:formula1>
            <xm:f>ProbImpacto!$B$47:$B$50</xm:f>
          </x14:formula1>
          <xm:sqref>G7:G11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Contexto Estratégico</vt:lpstr>
      <vt:lpstr>Identificación</vt:lpstr>
      <vt:lpstr>Analisis</vt:lpstr>
      <vt:lpstr>ProbImpacto</vt:lpstr>
      <vt:lpstr>Valoración Controles</vt:lpstr>
      <vt:lpstr>Riesgo residual</vt:lpstr>
      <vt:lpstr>'Contexto Estratégico'!Área_de_impresión</vt:lpstr>
      <vt:lpstr>Identificación!Área_de_impresión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CONTRALORIA</cp:lastModifiedBy>
  <cp:lastPrinted>2020-03-12T13:39:58Z</cp:lastPrinted>
  <dcterms:created xsi:type="dcterms:W3CDTF">2016-10-25T13:30:10Z</dcterms:created>
  <dcterms:modified xsi:type="dcterms:W3CDTF">2021-06-17T14:04:32Z</dcterms:modified>
</cp:coreProperties>
</file>