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13_ncr:1_{6D80669C-B951-4649-9B16-82000A9C91ED}" xr6:coauthVersionLast="47" xr6:coauthVersionMax="47" xr10:uidLastSave="{00000000-0000-0000-0000-000000000000}"/>
  <bookViews>
    <workbookView minimized="1" xWindow="30" yWindow="30" windowWidth="20460" windowHeight="11040" firstSheet="2" activeTab="5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9" state="hidden" r:id="rId4"/>
    <sheet name="Valoración Controles" sheetId="10" r:id="rId5"/>
    <sheet name="Riesgo residual" sheetId="11" r:id="rId6"/>
  </sheets>
  <definedNames>
    <definedName name="_xlnm.Print_Area" localSheetId="2">Analisis!$A$1:$K$8</definedName>
    <definedName name="_xlnm.Print_Area" localSheetId="1">Identificación!$A$1:$E$10</definedName>
    <definedName name="_xlnm.Print_Area" localSheetId="5">'Riesgo residual'!$A$1:$H$8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1" l="1"/>
  <c r="E7" i="11"/>
  <c r="C8" i="11"/>
  <c r="C7" i="11"/>
  <c r="F8" i="11"/>
  <c r="A8" i="11"/>
  <c r="A3" i="11"/>
  <c r="A2" i="11"/>
  <c r="A4" i="10"/>
  <c r="G14" i="10"/>
  <c r="G13" i="10"/>
  <c r="G12" i="10"/>
  <c r="G11" i="10"/>
  <c r="H10" i="10"/>
  <c r="G10" i="10"/>
  <c r="G8" i="10"/>
  <c r="G7" i="10"/>
  <c r="G6" i="10"/>
  <c r="G5" i="10"/>
  <c r="G4" i="10"/>
  <c r="H2" i="10"/>
  <c r="H8" i="4"/>
  <c r="H7" i="4"/>
  <c r="D8" i="4"/>
  <c r="E8" i="4" s="1"/>
  <c r="D7" i="4"/>
  <c r="I8" i="4"/>
  <c r="A8" i="4"/>
  <c r="H11" i="10" l="1"/>
  <c r="F8" i="4"/>
  <c r="G15" i="10"/>
  <c r="G9" i="10"/>
  <c r="E7" i="4"/>
  <c r="H4" i="10" l="1"/>
  <c r="F7" i="4"/>
  <c r="A3" i="4" l="1"/>
  <c r="A2" i="4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E6D568CB-01B7-4CAF-A3F9-2CC6824A9394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ADF88845-B691-4A3D-80AA-5EFCB2E0E1D0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riesgo.
SE DEBE ELEGIR</t>
        </r>
      </text>
    </comment>
    <comment ref="B6" authorId="0" shapeId="0" xr:uid="{A4EF5B26-B125-4694-9242-D60F42446944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9729EF2D-C915-4645-8A7D-AA5AD1EAF954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C1CB1C0D-7F00-4BCA-9092-E13ED2359A19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de numérico de la "probabilidad". 
P = FMH + (FMH * FEA)</t>
        </r>
      </text>
    </comment>
    <comment ref="G6" authorId="0" shapeId="0" xr:uid="{E9CBA628-36B9-4F0F-9847-836947DDC820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22BCFE1C-8D18-4CA5-8355-F22F2E615C5F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8E7FFDF0-3ADB-4C8D-9EE1-BA3E23010937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81DB5017-4B1E-4F5D-A768-94EC288AB6DD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 residual.
SE DEBE ELEGIR</t>
        </r>
      </text>
    </comment>
    <comment ref="B6" authorId="0" shapeId="0" xr:uid="{B535C59D-E85A-431B-9DD3-E95730C12B16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pobabilidad residual, según la valoración del control si existe.
SE DEBE EDITAR A MANO</t>
        </r>
      </text>
    </comment>
    <comment ref="D6" authorId="0" shapeId="0" xr:uid="{EAC691F1-12E8-49FA-A36F-4B96D038C55C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<sst xmlns="http://schemas.openxmlformats.org/spreadsheetml/2006/main" count="200" uniqueCount="147">
  <si>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</si>
  <si>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</si>
  <si>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</si>
  <si>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</si>
  <si>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</si>
  <si>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</si>
  <si>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</si>
  <si>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</si>
  <si>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</si>
  <si>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</si>
  <si>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</si>
  <si>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</si>
  <si>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</si>
  <si>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</si>
  <si>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</si>
  <si>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</si>
  <si>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</si>
  <si>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</si>
  <si>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</si>
  <si>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</si>
  <si>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</si>
  <si>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</si>
  <si>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</si>
  <si>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</si>
  <si>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</si>
  <si>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</si>
  <si>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</si>
  <si>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</si>
  <si>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</si>
  <si>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</si>
  <si>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</si>
  <si>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MATRIZ DE RIESGO INHERENTE</t>
  </si>
  <si>
    <t>PROBABILIDAD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</si>
  <si>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</si>
  <si>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</si>
  <si>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</si>
  <si>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</si>
  <si>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</si>
  <si>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</si>
  <si>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</si>
  <si>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a. Asumir el riesgo</t>
  </si>
  <si>
    <r>
      <t xml:space="preserve">OBJETIVO: </t>
    </r>
    <r>
      <rPr>
        <sz val="11"/>
        <color theme="1"/>
        <rFont val="Arial"/>
        <family val="2"/>
      </rPr>
      <t>Asesorar, asistir y orientar jurídicamente a la entidad, así como representarla en las actuaciones judiciales que lo amerite.</t>
    </r>
  </si>
  <si>
    <r>
      <t xml:space="preserve">PROCESO: </t>
    </r>
    <r>
      <rPr>
        <sz val="11"/>
        <color theme="1"/>
        <rFont val="Arial"/>
        <family val="2"/>
      </rPr>
      <t>GESTION JURÍDICA</t>
    </r>
  </si>
  <si>
    <t>Gran volumen de demandas en contra de la entidad y otros proceso que congestionan la Oficina Jurídica</t>
  </si>
  <si>
    <t>Podría suceder que no se tramiten oportunamente ante los tribunales los asuntos jurídicos de la entidad</t>
  </si>
  <si>
    <t>RIESGOS (Puede Suceder que...)</t>
  </si>
  <si>
    <t>No tramitar oportunamente ante los tribunales los asuntos jurídicos de la entidad</t>
  </si>
  <si>
    <t>De imagen</t>
  </si>
  <si>
    <t>Prob</t>
  </si>
  <si>
    <t>Imp</t>
  </si>
  <si>
    <t>Orientación</t>
  </si>
  <si>
    <t>Gran volumen de demandas en contra de la entidad</t>
  </si>
  <si>
    <t>Alto flujo de documentos que se deben archivar</t>
  </si>
  <si>
    <t>Sentencias judiciales en contra de la Contraloría General de Santander y procesos disciplinarios en contra de la entidad.</t>
  </si>
  <si>
    <t>Dificultad para la consulta de estadosde los procesos judiciales ante la jurisdicción</t>
  </si>
  <si>
    <t>Gran volumen de demandas en contra de la entidad y otros proceso que congestionan la Oficina Jurídica
Cúmulo de actividades por desarrollar</t>
  </si>
  <si>
    <t>Gran volumen de demandas en contra de la entidad y otros proceso que congestionan la Oficina Jurídica
Cúmulo de actividades por desarrollar</t>
  </si>
  <si>
    <t>Puede suceder que se desorganice el archivo de los procesos a cargo de la Oficina Jurídica</t>
  </si>
  <si>
    <t>No contar información oportuna y confiable para la defensa en los procesos judiciales</t>
  </si>
  <si>
    <t>Alto flujo de documentos que se deben archivar en los procesos adelantados por la Oficina Jurídica</t>
  </si>
  <si>
    <t>Sanciones al apoderado, incidente de desacato a la entidad.
Sentencias judiciales en contra de la Contraloría General de Santander y procesos disciplinarios en contra de la entidad</t>
  </si>
  <si>
    <t>Existe una base de datos con cada uno de los proceso existentes al día de hoy, la cual diariamente se verifica su estado, colocando alerta y términos para la realización de cada etapa del proceso</t>
  </si>
  <si>
    <t>X</t>
  </si>
  <si>
    <t>Archivar diariamente la documentación recibida o generada en los procesos</t>
  </si>
  <si>
    <t>FMH</t>
  </si>
  <si>
    <t>FEA</t>
  </si>
  <si>
    <t>P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</si>
  <si>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</si>
  <si>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</si>
  <si>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</si>
  <si>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</si>
  <si>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</si>
  <si>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</si>
  <si>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</si>
  <si>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</si>
  <si>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</si>
  <si>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</si>
  <si>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</si>
  <si>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</si>
  <si>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</si>
  <si>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</si>
  <si>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</si>
  <si>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</si>
  <si>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</si>
  <si>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</si>
  <si>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</si>
  <si>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</si>
  <si>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</si>
  <si>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</si>
  <si>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</si>
  <si>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</si>
  <si>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</si>
  <si>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</si>
  <si>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</si>
  <si>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</si>
  <si>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</si>
  <si>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</si>
  <si>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</si>
  <si>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</si>
  <si>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</si>
  <si>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</si>
  <si>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</si>
  <si>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</si>
  <si>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</si>
  <si>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Catastrofico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</si>
  <si>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</si>
  <si>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</si>
  <si>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</si>
  <si>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b. Reducir el riesgo (mitigar o transferir).</t>
  </si>
  <si>
    <t>c. Reducir el riesgo (mitigar o transferir), evitar el riesgo.</t>
  </si>
  <si>
    <t>d. Reducir el riesgo (mitigar o transferir), evitar el riesgo.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</si>
  <si>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</si>
  <si>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</si>
  <si>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</si>
  <si>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</si>
  <si>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</si>
  <si>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</si>
  <si>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</si>
  <si>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</si>
  <si>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</si>
  <si>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</si>
  <si>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</si>
  <si>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</si>
  <si>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</si>
  <si>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</si>
  <si>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</si>
  <si>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</si>
  <si>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</si>
  <si>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t>a. Zona de riesgo baja</t>
  </si>
  <si>
    <t>b. Zona de riesgo moderada</t>
  </si>
  <si>
    <t xml:space="preserve">c. Zona de riesgo Alta </t>
  </si>
  <si>
    <t>d. Zona de riesgo extrema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</si>
  <si>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</si>
  <si>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</si>
  <si>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</si>
  <si>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</si>
  <si>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</si>
  <si>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Leve
20%</t>
  </si>
  <si>
    <t>Menor 
40%</t>
  </si>
  <si>
    <t>Moderado 
60%</t>
  </si>
  <si>
    <t>Mayor 
80%</t>
  </si>
  <si>
    <t>Catastrófico 
100%</t>
  </si>
  <si>
    <t>Muy Alta
100%</t>
  </si>
  <si>
    <t>Alta 
80%</t>
  </si>
  <si>
    <t>Media 
60%</t>
  </si>
  <si>
    <t>Baja 
40%</t>
  </si>
  <si>
    <t>Muy Baja 
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</si>
</sst>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1" fontId="14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9" fontId="19" fillId="0" borderId="0" xfId="0" applyNumberFormat="1" applyFont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9" fontId="20" fillId="10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9" fontId="3" fillId="0" borderId="1" xfId="1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9" fontId="3" fillId="0" borderId="1" xfId="11" applyFont="1" applyBorder="1" applyAlignment="1">
      <alignment horizontal="left" vertical="center" wrapText="1"/>
    </xf>
    <xf numFmtId="0" fontId="3" fillId="0" borderId="1" xfId="11" applyNumberFormat="1" applyFont="1" applyBorder="1" applyAlignment="1">
      <alignment horizontal="left" vertical="center" wrapText="1"/>
    </xf>
    <xf numFmtId="9" fontId="3" fillId="0" borderId="1" xfId="1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9" fontId="22" fillId="0" borderId="1" xfId="1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9" fontId="22" fillId="0" borderId="1" xfId="1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9" fontId="12" fillId="4" borderId="1" xfId="1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7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9" fontId="0" fillId="0" borderId="7" xfId="11" applyFont="1" applyBorder="1" applyAlignment="1">
      <alignment horizontal="center" vertical="center" wrapText="1"/>
    </xf>
    <xf numFmtId="9" fontId="0" fillId="0" borderId="4" xfId="11" applyFont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left" vertical="center" wrapText="1"/>
    </xf>
    <xf numFmtId="9" fontId="0" fillId="0" borderId="6" xfId="1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1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view="pageBreakPreview" zoomScaleNormal="100" zoomScaleSheetLayoutView="100" workbookViewId="0">
      <selection activeCell="A2" sqref="A2:D2"/>
    </sheetView>
  </sheetViews>
  <sheetFormatPr baseColWidth="10" defaultRowHeight="15" x14ac:dyDescent="0.25"/>
  <cols>
    <col min="1" max="1" width="33.140625" customWidth="1"/>
    <col min="2" max="2" width="24.5703125" customWidth="1"/>
    <col min="3" max="3" width="33.140625" customWidth="1"/>
    <col min="4" max="4" width="23" customWidth="1"/>
  </cols>
  <sheetData>
    <row r="1" spans="1:4" ht="28.5" customHeight="1" x14ac:dyDescent="0.25">
      <c r="A1" s="98" t="s">
        <v>0</v>
      </c>
      <c r="B1" s="98"/>
      <c r="C1" s="98"/>
      <c r="D1" s="98"/>
    </row>
    <row r="2" spans="1:4" ht="28.5" customHeight="1" x14ac:dyDescent="0.25">
      <c r="A2" s="99" t="s">
        <v>42</v>
      </c>
      <c r="B2" s="100"/>
      <c r="C2" s="100"/>
      <c r="D2" s="100"/>
    </row>
    <row r="3" spans="1:4" ht="28.5" customHeight="1" x14ac:dyDescent="0.25">
      <c r="A3" s="101" t="s">
        <v>41</v>
      </c>
      <c r="B3" s="102"/>
      <c r="C3" s="102"/>
      <c r="D3" s="102"/>
    </row>
    <row r="4" spans="1:4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4" ht="162.75" customHeight="1" x14ac:dyDescent="0.25">
      <c r="A5" s="28" t="s">
        <v>51</v>
      </c>
      <c r="B5" s="28" t="s">
        <v>43</v>
      </c>
      <c r="C5" s="28" t="s">
        <v>54</v>
      </c>
      <c r="D5" s="28" t="s">
        <v>55</v>
      </c>
    </row>
    <row r="6" spans="1:4" ht="42.75" x14ac:dyDescent="0.25">
      <c r="A6" s="28"/>
      <c r="B6" s="28"/>
      <c r="C6" s="28" t="s">
        <v>52</v>
      </c>
      <c r="D6" s="28" t="s">
        <v>52</v>
      </c>
    </row>
    <row r="7" spans="1:4" x14ac:dyDescent="0.25">
      <c r="A7" s="28"/>
      <c r="B7" s="28"/>
      <c r="C7" s="28"/>
      <c r="D7" s="12"/>
    </row>
    <row r="8" spans="1:4" x14ac:dyDescent="0.25">
      <c r="A8" s="28"/>
      <c r="B8" s="28"/>
      <c r="C8" s="28"/>
      <c r="D8" s="12"/>
    </row>
    <row r="9" spans="1:4" x14ac:dyDescent="0.25">
      <c r="A9" s="12"/>
      <c r="B9" s="12"/>
      <c r="C9" s="12"/>
      <c r="D9" s="12"/>
    </row>
    <row r="10" spans="1:4" x14ac:dyDescent="0.25">
      <c r="A10" s="12"/>
      <c r="B10" s="12"/>
      <c r="C10" s="12"/>
      <c r="D10" s="12"/>
    </row>
    <row r="11" spans="1:4" x14ac:dyDescent="0.25">
      <c r="C11" s="23"/>
    </row>
    <row r="12" spans="1:4" x14ac:dyDescent="0.25">
      <c r="C12" s="22"/>
      <c r="D12" s="22"/>
    </row>
  </sheetData>
  <mergeCells count="3">
    <mergeCell ref="A1:D1"/>
    <mergeCell ref="A2:D2"/>
    <mergeCell ref="A3:D3"/>
  </mergeCells>
  <printOptions horizontalCentered="1" verticalCentered="1"/>
  <pageMargins left="0.7" right="0.7" top="0.75" bottom="0.75" header="0.3" footer="0.3"/>
  <pageSetup orientation="landscape" r:id="rId1"/>
  <headerFooter>
    <oddHeader>&amp;L&amp;G&amp;C&amp;16MAPA DE RIESGOS
&amp;14INSTITUCIONAL, POR PROCESOS Y DE CORRUPCIÓN
2021&amp;R&amp;G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view="pageBreakPreview" zoomScale="85" zoomScaleNormal="100" zoomScaleSheetLayoutView="85" workbookViewId="0">
      <selection activeCell="B5" sqref="B5"/>
    </sheetView>
  </sheetViews>
  <sheetFormatPr baseColWidth="10" defaultRowHeight="15" x14ac:dyDescent="0.25"/>
  <cols>
    <col min="1" max="1" width="28" customWidth="1"/>
    <col min="2" max="2" width="24.5703125" customWidth="1"/>
    <col min="3" max="3" width="28" customWidth="1"/>
    <col min="4" max="4" width="11.5703125" bestFit="1" customWidth="1"/>
    <col min="5" max="5" width="19.7109375" customWidth="1"/>
    <col min="26" max="26" width="22.28515625" customWidth="1"/>
  </cols>
  <sheetData>
    <row r="1" spans="1:26" ht="22.5" customHeight="1" x14ac:dyDescent="0.25">
      <c r="A1" s="103" t="s">
        <v>3</v>
      </c>
      <c r="B1" s="103"/>
      <c r="C1" s="103"/>
      <c r="D1" s="103"/>
      <c r="E1" s="103"/>
    </row>
    <row r="2" spans="1:26" ht="32.25" customHeight="1" x14ac:dyDescent="0.25">
      <c r="A2" s="104" t="str">
        <f>+'Contexto Estratégico'!A2:D2</f>
        <v>PROCESO: GESTION JURÍDICA</v>
      </c>
      <c r="B2" s="104"/>
      <c r="C2" s="104"/>
      <c r="D2" s="104"/>
      <c r="E2" s="104"/>
    </row>
    <row r="3" spans="1:26" ht="35.25" customHeight="1" x14ac:dyDescent="0.25">
      <c r="A3" s="104" t="str">
        <f>+'Contexto Estratégico'!A3:D3</f>
        <v>OBJETIVO: Asesorar, asistir y orientar jurídicamente a la entidad, así como representarla en las actuaciones judiciales que lo amerite.</v>
      </c>
      <c r="B3" s="104"/>
      <c r="C3" s="104"/>
      <c r="D3" s="104"/>
      <c r="E3" s="104"/>
    </row>
    <row r="4" spans="1:26" ht="30" x14ac:dyDescent="0.25">
      <c r="A4" s="25" t="s">
        <v>2</v>
      </c>
      <c r="B4" s="25" t="s">
        <v>45</v>
      </c>
      <c r="C4" s="25" t="s">
        <v>13</v>
      </c>
      <c r="D4" s="25" t="s">
        <v>4</v>
      </c>
      <c r="E4" s="25" t="s">
        <v>6</v>
      </c>
      <c r="Z4" s="4" t="s">
        <v>8</v>
      </c>
    </row>
    <row r="5" spans="1:26" ht="162.75" customHeight="1" x14ac:dyDescent="0.25">
      <c r="A5" s="20" t="s">
        <v>56</v>
      </c>
      <c r="B5" s="29" t="s">
        <v>44</v>
      </c>
      <c r="C5" s="29" t="s">
        <v>46</v>
      </c>
      <c r="D5" s="20" t="s">
        <v>8</v>
      </c>
      <c r="E5" s="26" t="s">
        <v>53</v>
      </c>
      <c r="Z5" s="4" t="s">
        <v>47</v>
      </c>
    </row>
    <row r="6" spans="1:26" ht="90" x14ac:dyDescent="0.25">
      <c r="A6" s="28" t="s">
        <v>59</v>
      </c>
      <c r="B6" s="16" t="s">
        <v>57</v>
      </c>
      <c r="C6" s="16" t="s">
        <v>57</v>
      </c>
      <c r="D6" s="18" t="s">
        <v>7</v>
      </c>
      <c r="E6" s="19" t="s">
        <v>58</v>
      </c>
      <c r="Z6" s="4" t="s">
        <v>7</v>
      </c>
    </row>
    <row r="7" spans="1:26" x14ac:dyDescent="0.25">
      <c r="A7" s="17"/>
      <c r="B7" s="16"/>
      <c r="C7" s="17"/>
      <c r="D7" s="18"/>
      <c r="E7" s="17"/>
      <c r="Z7" s="4" t="s">
        <v>10</v>
      </c>
    </row>
    <row r="8" spans="1:26" x14ac:dyDescent="0.25">
      <c r="A8" s="17"/>
      <c r="B8" s="16"/>
      <c r="C8" s="17"/>
      <c r="D8" s="18"/>
      <c r="E8" s="17"/>
      <c r="Z8" s="4" t="s">
        <v>9</v>
      </c>
    </row>
    <row r="9" spans="1:26" x14ac:dyDescent="0.25">
      <c r="A9" s="17"/>
      <c r="B9" s="16"/>
      <c r="C9" s="17"/>
      <c r="D9" s="18"/>
      <c r="E9" s="17"/>
      <c r="Z9" s="4" t="s">
        <v>11</v>
      </c>
    </row>
    <row r="10" spans="1:26" x14ac:dyDescent="0.25">
      <c r="A10" s="17"/>
      <c r="B10" s="16"/>
      <c r="C10" s="17"/>
      <c r="D10" s="18"/>
      <c r="E10" s="17"/>
      <c r="Z10" s="4" t="s">
        <v>12</v>
      </c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  <row r="13" spans="1:26" x14ac:dyDescent="0.25">
      <c r="A13" s="3"/>
      <c r="B13" s="3"/>
      <c r="C13" s="3"/>
      <c r="D13" s="3"/>
      <c r="E13" s="3"/>
    </row>
    <row r="14" spans="1:26" x14ac:dyDescent="0.25">
      <c r="A14" s="3"/>
      <c r="B14" s="3"/>
      <c r="C14" s="3"/>
      <c r="D14" s="3"/>
      <c r="E14" s="3"/>
    </row>
    <row r="15" spans="1:26" x14ac:dyDescent="0.25">
      <c r="A15" s="3"/>
      <c r="B15" s="3"/>
      <c r="C15" s="3"/>
      <c r="D15" s="3"/>
      <c r="E15" s="3"/>
    </row>
  </sheetData>
  <mergeCells count="3">
    <mergeCell ref="A1:E1"/>
    <mergeCell ref="A2:E2"/>
    <mergeCell ref="A3:E3"/>
  </mergeCells>
  <dataValidations disablePrompts="1" count="2">
    <dataValidation type="list" allowBlank="1" showInputMessage="1" showErrorMessage="1" prompt="Seleccione una opción" sqref="D6:D10" xr:uid="{00000000-0002-0000-0100-000000000000}">
      <formula1>$Z$5:$Z$10</formula1>
    </dataValidation>
    <dataValidation type="list" allowBlank="1" showInputMessage="1" showErrorMessage="1" prompt="Seleccione una opción" sqref="D5" xr:uid="{00000000-0002-0000-0100-000001000000}">
      <formula1>$Z$4:$Z$10</formula1>
    </dataValidation>
  </dataValidations>
  <printOptions horizontalCentered="1" verticalCentered="1"/>
  <pageMargins left="0.7" right="0.7" top="0.75" bottom="0.75" header="0.3" footer="0.3"/>
  <pageSetup orientation="landscape" r:id="rId1"/>
  <headerFooter>
    <oddHeader>&amp;L&amp;G&amp;C&amp;16MAPA DE RIESGOS
&amp;14INSTITUCIONAL, POR PROCESOS Y DE CORRUPCIÓN
2021&amp;R&amp;G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view="pageBreakPreview" zoomScaleNormal="100" zoomScaleSheetLayoutView="100" workbookViewId="0">
      <selection activeCell="C7" sqref="C7"/>
    </sheetView>
  </sheetViews>
  <sheetFormatPr baseColWidth="10" defaultColWidth="11" defaultRowHeight="14.25" x14ac:dyDescent="0.2"/>
  <cols>
    <col min="1" max="1" width="25.5703125" style="5" bestFit="1" customWidth="1"/>
    <col min="2" max="4" width="7.28515625" style="5" customWidth="1"/>
    <col min="5" max="5" width="6.28515625" style="5" bestFit="1" customWidth="1"/>
    <col min="6" max="6" width="11.7109375" style="5" bestFit="1" customWidth="1"/>
    <col min="7" max="7" width="6.28515625" style="5" bestFit="1" customWidth="1"/>
    <col min="8" max="8" width="11.7109375" style="5" bestFit="1" customWidth="1"/>
    <col min="9" max="9" width="27" style="5" customWidth="1"/>
    <col min="10" max="10" width="17.85546875" style="5" customWidth="1"/>
    <col min="11" max="11" width="19" style="5" customWidth="1"/>
    <col min="12" max="12" width="55.28515625" style="5" customWidth="1"/>
    <col min="13" max="16384" width="11" style="5"/>
  </cols>
  <sheetData>
    <row r="1" spans="1:12" ht="15" x14ac:dyDescent="0.25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x14ac:dyDescent="0.2">
      <c r="A2" s="100" t="str">
        <f>+'Contexto Estratégico'!A2:D2</f>
        <v>PROCESO: GESTION JURÍDICA</v>
      </c>
      <c r="B2" s="100"/>
      <c r="C2" s="100"/>
      <c r="D2" s="100"/>
      <c r="E2" s="100"/>
      <c r="F2" s="100"/>
      <c r="G2" s="100"/>
      <c r="H2" s="107"/>
      <c r="I2" s="107"/>
      <c r="J2" s="107"/>
      <c r="K2" s="107"/>
    </row>
    <row r="3" spans="1:12" x14ac:dyDescent="0.2">
      <c r="A3" s="108" t="str">
        <f>+'Contexto Estratégico'!A3:D3</f>
        <v>OBJETIVO: Asesorar, asistir y orientar jurídicamente a la entidad, así como representarla en las actuaciones judiciales que lo amerite.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2" ht="15" customHeight="1" x14ac:dyDescent="0.25">
      <c r="A4" s="109" t="s">
        <v>15</v>
      </c>
      <c r="B4" s="110" t="s">
        <v>16</v>
      </c>
      <c r="C4" s="111"/>
      <c r="D4" s="111"/>
      <c r="E4" s="111"/>
      <c r="F4" s="111"/>
      <c r="G4" s="111"/>
      <c r="H4" s="112"/>
      <c r="I4" s="109" t="s">
        <v>38</v>
      </c>
      <c r="J4" s="109" t="s">
        <v>18</v>
      </c>
      <c r="K4" s="109" t="s">
        <v>19</v>
      </c>
    </row>
    <row r="5" spans="1:12" ht="15" customHeight="1" x14ac:dyDescent="0.25">
      <c r="A5" s="109"/>
      <c r="B5" s="110" t="s">
        <v>17</v>
      </c>
      <c r="C5" s="111"/>
      <c r="D5" s="111"/>
      <c r="E5" s="111"/>
      <c r="F5" s="112"/>
      <c r="G5" s="105" t="s">
        <v>14</v>
      </c>
      <c r="H5" s="105"/>
      <c r="I5" s="109"/>
      <c r="J5" s="109"/>
      <c r="K5" s="109"/>
    </row>
    <row r="6" spans="1:12" ht="15" x14ac:dyDescent="0.25">
      <c r="A6" s="109"/>
      <c r="B6" s="32" t="s">
        <v>64</v>
      </c>
      <c r="C6" s="32" t="s">
        <v>65</v>
      </c>
      <c r="D6" s="32" t="s">
        <v>66</v>
      </c>
      <c r="E6" s="27" t="s">
        <v>25</v>
      </c>
      <c r="F6" s="27" t="s">
        <v>26</v>
      </c>
      <c r="G6" s="27" t="s">
        <v>25</v>
      </c>
      <c r="H6" s="27" t="s">
        <v>26</v>
      </c>
      <c r="I6" s="109"/>
      <c r="J6" s="109"/>
      <c r="K6" s="109"/>
    </row>
    <row r="7" spans="1:12" ht="144" customHeight="1" x14ac:dyDescent="0.2">
      <c r="A7" s="29" t="s">
        <v>44</v>
      </c>
      <c r="B7" s="29">
        <v>2</v>
      </c>
      <c r="C7" s="59">
        <v>0.6</v>
      </c>
      <c r="D7" s="60">
        <f>B7+(B7*C7)</f>
        <v>3.2</v>
      </c>
      <c r="E7" s="61">
        <f>IF(D7&lt;=ProbImpacto!$D$21,ProbImpacto!$A$29,IF(D7&lt;=ProbImpacto!$H$21,ProbImpacto!$A$30,IF(D7&lt;=ProbImpacto!$E$23,ProbImpacto!$A$31,IF(D7&lt;=ProbImpacto!$G$23,ProbImpacto!$A$32,ProbImpacto!$A$33))))</f>
        <v>0.4</v>
      </c>
      <c r="F7" s="62" t="str">
        <f>IF(E7=20%,ProbImpacto!$B$29,IF(E7=40%,ProbImpacto!$B$30,IF(E7=60%,ProbImpacto!$B$31,IF(E7=80%,ProbImpacto!$B$32,ProbImpacto!$B$33))))</f>
        <v xml:space="preserve">Baja </v>
      </c>
      <c r="G7" s="63">
        <v>0.8</v>
      </c>
      <c r="H7" s="20" t="str">
        <f>IF(G7=20%,ProbImpacto!$B$39,IF(G7=40%,ProbImpacto!$B$40,IF(G7=60%,ProbImpacto!$B$41,IF(G7=80%,ProbImpacto!$B$42,ProbImpacto!$B$43))))</f>
        <v>Mayor</v>
      </c>
      <c r="I7" s="20" t="s">
        <v>60</v>
      </c>
      <c r="J7" s="20" t="s">
        <v>130</v>
      </c>
      <c r="K7" s="20" t="s">
        <v>109</v>
      </c>
      <c r="L7" s="21"/>
    </row>
    <row r="8" spans="1:12" ht="57" x14ac:dyDescent="0.2">
      <c r="A8" s="29" t="str">
        <f>+Identificación!B6</f>
        <v>Puede suceder que se desorganice el archivo de los procesos a cargo de la Oficina Jurídica</v>
      </c>
      <c r="B8" s="29">
        <v>3</v>
      </c>
      <c r="C8" s="59">
        <v>0.6</v>
      </c>
      <c r="D8" s="60">
        <f>B8+(B8*C8)</f>
        <v>4.8</v>
      </c>
      <c r="E8" s="61">
        <f>IF(D8&lt;=ProbImpacto!$D$21,ProbImpacto!$A$29,IF(D8&lt;=ProbImpacto!$H$21,ProbImpacto!$A$30,IF(D8&lt;=ProbImpacto!$E$23,ProbImpacto!$A$31,IF(D8&lt;=ProbImpacto!$G$23,ProbImpacto!$A$32,ProbImpacto!$A$33))))</f>
        <v>0.6</v>
      </c>
      <c r="F8" s="62" t="str">
        <f>IF(E8=20%,ProbImpacto!$B$29,IF(E8=40%,ProbImpacto!$B$30,IF(E8=60%,ProbImpacto!$B$31,IF(E8=80%,ProbImpacto!$B$32,ProbImpacto!$B$33))))</f>
        <v xml:space="preserve">Media </v>
      </c>
      <c r="G8" s="63">
        <v>0.6</v>
      </c>
      <c r="H8" s="30" t="str">
        <f>IF(G8=20%,ProbImpacto!$B$39,IF(G8=40%,ProbImpacto!$B$40,IF(G8=60%,ProbImpacto!$B$41,IF(G8=80%,ProbImpacto!$B$42,ProbImpacto!$B$43))))</f>
        <v>Moderado</v>
      </c>
      <c r="I8" s="28" t="str">
        <f>+Identificación!E6</f>
        <v>No contar información oportuna y confiable para la defensa en los procesos judiciales</v>
      </c>
      <c r="J8" s="28" t="s">
        <v>129</v>
      </c>
      <c r="K8" s="28" t="s">
        <v>108</v>
      </c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J7:J8">
    <cfRule type="containsText" dxfId="15" priority="93" operator="containsText" text="extrema">
      <formula>NOT(ISERROR(SEARCH("extrema",J7)))</formula>
    </cfRule>
    <cfRule type="containsText" dxfId="14" priority="94" operator="containsText" text="Alta">
      <formula>NOT(ISERROR(SEARCH("Alta",J7)))</formula>
    </cfRule>
    <cfRule type="containsText" dxfId="13" priority="95" operator="containsText" text="moderada">
      <formula>NOT(ISERROR(SEARCH("moderada",J7)))</formula>
    </cfRule>
    <cfRule type="containsText" dxfId="12" priority="96" operator="containsText" text="Zona de riesgo baja">
      <formula>NOT(ISERROR(SEARCH("Zona de riesgo baja",J7)))</formula>
    </cfRule>
  </conditionalFormatting>
  <conditionalFormatting sqref="K7:K8">
    <cfRule type="containsText" dxfId="11" priority="11" operator="containsText" text="d.">
      <formula>NOT(ISERROR(SEARCH("d.",K7)))</formula>
    </cfRule>
    <cfRule type="containsText" dxfId="10" priority="12" operator="containsText" text="c.">
      <formula>NOT(ISERROR(SEARCH("c.",K7)))</formula>
    </cfRule>
    <cfRule type="containsText" dxfId="9" priority="13" operator="containsText" text="b.">
      <formula>NOT(ISERROR(SEARCH("b.",K7)))</formula>
    </cfRule>
    <cfRule type="containsText" dxfId="8" priority="14" operator="containsText" text="a.">
      <formula>NOT(ISERROR(SEARCH("a.",K7)))</formula>
    </cfRule>
  </conditionalFormatting>
  <printOptions horizontalCentered="1" verticalCentered="1"/>
  <pageMargins left="0.7" right="0.7" top="0.75" bottom="0.75" header="0.3" footer="0.3"/>
  <pageSetup scale="83" orientation="landscape" r:id="rId1"/>
  <headerFooter>
    <oddHeader>&amp;L&amp;G&amp;C&amp;16MAPA DE RIESGOS
&amp;14INSTITUCIONAL,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336" yWindow="544" count="5">
        <x14:dataValidation type="list" allowBlank="1" showInputMessage="1" showErrorMessage="1" xr:uid="{00000000-0002-0000-0200-000002000000}">
          <x14:formula1>
            <xm:f>ProbImpacto!$A$39:$A$43</xm:f>
          </x14:formula1>
          <xm:sqref>G7:G8</xm:sqref>
        </x14:dataValidation>
        <x14:dataValidation type="list" allowBlank="1" showInputMessage="1" showErrorMessage="1" prompt="Identificar la zona de riesgo ubicándola en la matriz de riesgo inherente" xr:uid="{00000000-0002-0000-0200-000004000000}">
          <x14:formula1>
            <xm:f>ProbImpacto!$B$47:$B$50</xm:f>
          </x14:formula1>
          <xm:sqref>J7:J8</xm:sqref>
        </x14:dataValidation>
        <x14:dataValidation type="list" allowBlank="1" showInputMessage="1" showErrorMessage="1" prompt="Selecciones la medida de respuesta al riesgo correspondiente a la zona de riesgo definida en la columna anterior" xr:uid="{00000000-0002-0000-0200-000005000000}">
          <x14:formula1>
            <xm:f>ProbImpacto!$C$47:$C$50</xm:f>
          </x14:formula1>
          <xm:sqref>K7:K8</xm:sqref>
        </x14:dataValidation>
        <x14:dataValidation type="list" allowBlank="1" showInputMessage="1" showErrorMessage="1" xr:uid="{0B80C4EB-8953-4575-BFE2-BCCA747E08B9}">
          <x14:formula1>
            <xm:f>ProbImpacto!$C$3:$C$7</xm:f>
          </x14:formula1>
          <xm:sqref>B7:B8</xm:sqref>
        </x14:dataValidation>
        <x14:dataValidation type="list" allowBlank="1" showInputMessage="1" showErrorMessage="1" xr:uid="{1941C0E7-FB85-4DE7-ABC8-D0CB493E7F88}">
          <x14:formula1>
            <xm:f>ProbImpacto!$C$11:$C$15</xm:f>
          </x14:formula1>
          <xm:sqref>C7:C8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1E390-2552-4251-9465-7612ED50F4CA}">
  <sheetPr>
    <tabColor theme="9" tint="-0.499984740745262"/>
  </sheetPr>
  <dimension ref="A2:S67"/>
  <sheetViews>
    <sheetView topLeftCell="E41" zoomScale="60" zoomScaleNormal="60" workbookViewId="0">
      <selection activeCell="J43" sqref="J43"/>
    </sheetView>
  </sheetViews>
  <sheetFormatPr baseColWidth="10" defaultColWidth="11" defaultRowHeight="14.25" x14ac:dyDescent="0.2"/>
  <cols>
    <col min="1" max="1" width="7.140625" style="5" bestFit="1" customWidth="1"/>
    <col min="2" max="2" width="28.42578125" style="5" customWidth="1"/>
    <col min="3" max="3" width="53.140625" style="5" customWidth="1"/>
    <col min="4" max="4" width="47.140625" style="5" customWidth="1"/>
    <col min="5" max="5" width="48.140625" style="5" customWidth="1"/>
    <col min="6" max="6" width="8.7109375" style="5" customWidth="1"/>
    <col min="7" max="7" width="14.85546875" style="5" customWidth="1"/>
    <col min="8" max="8" width="16.42578125" style="5" bestFit="1" customWidth="1"/>
    <col min="9" max="11" width="12.42578125" style="5" customWidth="1"/>
    <col min="12" max="12" width="15" style="5" bestFit="1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30" x14ac:dyDescent="0.2">
      <c r="B2" s="33" t="s">
        <v>67</v>
      </c>
      <c r="C2" s="33" t="s">
        <v>68</v>
      </c>
    </row>
    <row r="3" spans="2:3" ht="28.5" x14ac:dyDescent="0.2">
      <c r="B3" s="30" t="s">
        <v>69</v>
      </c>
      <c r="C3" s="34">
        <v>1</v>
      </c>
    </row>
    <row r="4" spans="2:3" ht="28.5" x14ac:dyDescent="0.2">
      <c r="B4" s="30" t="s">
        <v>70</v>
      </c>
      <c r="C4" s="34">
        <v>2</v>
      </c>
    </row>
    <row r="5" spans="2:3" ht="28.5" x14ac:dyDescent="0.2">
      <c r="B5" s="30" t="s">
        <v>71</v>
      </c>
      <c r="C5" s="34">
        <v>3</v>
      </c>
    </row>
    <row r="6" spans="2:3" ht="28.5" x14ac:dyDescent="0.2">
      <c r="B6" s="30" t="s">
        <v>72</v>
      </c>
      <c r="C6" s="34">
        <v>4</v>
      </c>
    </row>
    <row r="7" spans="2:3" x14ac:dyDescent="0.2">
      <c r="B7" s="30" t="s">
        <v>24</v>
      </c>
      <c r="C7" s="34">
        <v>5</v>
      </c>
    </row>
    <row r="8" spans="2:3" x14ac:dyDescent="0.2">
      <c r="B8" s="35"/>
      <c r="C8" s="36"/>
    </row>
    <row r="9" spans="2:3" x14ac:dyDescent="0.2">
      <c r="B9" s="21"/>
      <c r="C9" s="21"/>
    </row>
    <row r="10" spans="2:3" ht="30" x14ac:dyDescent="0.2">
      <c r="B10" s="33" t="s">
        <v>73</v>
      </c>
      <c r="C10" s="33" t="s">
        <v>74</v>
      </c>
    </row>
    <row r="11" spans="2:3" ht="42.75" x14ac:dyDescent="0.2">
      <c r="B11" s="37" t="s">
        <v>75</v>
      </c>
      <c r="C11" s="38">
        <v>0.2</v>
      </c>
    </row>
    <row r="12" spans="2:3" ht="42.75" x14ac:dyDescent="0.2">
      <c r="B12" s="37" t="s">
        <v>76</v>
      </c>
      <c r="C12" s="39">
        <v>0.4</v>
      </c>
    </row>
    <row r="13" spans="2:3" ht="42.75" x14ac:dyDescent="0.2">
      <c r="B13" s="37" t="s">
        <v>77</v>
      </c>
      <c r="C13" s="39">
        <v>0.6</v>
      </c>
    </row>
    <row r="14" spans="2:3" ht="42.75" x14ac:dyDescent="0.2">
      <c r="B14" s="37" t="s">
        <v>78</v>
      </c>
      <c r="C14" s="39">
        <v>0.8</v>
      </c>
    </row>
    <row r="15" spans="2:3" ht="42.75" x14ac:dyDescent="0.2">
      <c r="B15" s="37" t="s">
        <v>79</v>
      </c>
      <c r="C15" s="39">
        <v>1</v>
      </c>
    </row>
    <row r="16" spans="2:3" x14ac:dyDescent="0.2">
      <c r="B16" s="40"/>
      <c r="C16" s="41"/>
    </row>
    <row r="18" spans="1:8" ht="15" x14ac:dyDescent="0.2">
      <c r="B18" s="42"/>
      <c r="C18" s="115" t="s">
        <v>73</v>
      </c>
      <c r="D18" s="115"/>
      <c r="E18" s="115"/>
      <c r="F18" s="115"/>
      <c r="G18" s="115"/>
      <c r="H18" s="115"/>
    </row>
    <row r="19" spans="1:8" ht="15" x14ac:dyDescent="0.2">
      <c r="B19" s="116" t="s">
        <v>80</v>
      </c>
      <c r="C19" s="43"/>
      <c r="D19" s="44">
        <v>0.2</v>
      </c>
      <c r="E19" s="44">
        <v>0.4</v>
      </c>
      <c r="F19" s="44">
        <v>0.6</v>
      </c>
      <c r="G19" s="44">
        <v>0.8</v>
      </c>
      <c r="H19" s="44">
        <v>1</v>
      </c>
    </row>
    <row r="20" spans="1:8" ht="15" x14ac:dyDescent="0.2">
      <c r="B20" s="116"/>
      <c r="C20" s="43">
        <v>1</v>
      </c>
      <c r="D20" s="45">
        <v>1.2</v>
      </c>
      <c r="E20" s="45">
        <v>1.4</v>
      </c>
      <c r="F20" s="45">
        <v>1.6</v>
      </c>
      <c r="G20" s="45">
        <v>1.8</v>
      </c>
      <c r="H20" s="45">
        <v>2</v>
      </c>
    </row>
    <row r="21" spans="1:8" ht="15" x14ac:dyDescent="0.2">
      <c r="B21" s="116"/>
      <c r="C21" s="43">
        <v>2</v>
      </c>
      <c r="D21" s="45">
        <v>2.4</v>
      </c>
      <c r="E21" s="46">
        <v>2.8</v>
      </c>
      <c r="F21" s="46">
        <v>3.2</v>
      </c>
      <c r="G21" s="46">
        <v>3.6</v>
      </c>
      <c r="H21" s="46">
        <v>4</v>
      </c>
    </row>
    <row r="22" spans="1:8" ht="15" x14ac:dyDescent="0.2">
      <c r="B22" s="116"/>
      <c r="C22" s="43">
        <v>3</v>
      </c>
      <c r="D22" s="46">
        <v>3.6</v>
      </c>
      <c r="E22" s="47">
        <v>4.2</v>
      </c>
      <c r="F22" s="47">
        <v>4.8</v>
      </c>
      <c r="G22" s="47">
        <v>5.4</v>
      </c>
      <c r="H22" s="48">
        <v>6</v>
      </c>
    </row>
    <row r="23" spans="1:8" ht="15" x14ac:dyDescent="0.2">
      <c r="B23" s="116"/>
      <c r="C23" s="43">
        <v>4</v>
      </c>
      <c r="D23" s="47">
        <v>4.8</v>
      </c>
      <c r="E23" s="47">
        <v>5.6</v>
      </c>
      <c r="F23" s="48">
        <v>6.4</v>
      </c>
      <c r="G23" s="48">
        <v>7.2</v>
      </c>
      <c r="H23" s="49">
        <v>8</v>
      </c>
    </row>
    <row r="24" spans="1:8" ht="15" x14ac:dyDescent="0.2">
      <c r="B24" s="116"/>
      <c r="C24" s="43">
        <v>5</v>
      </c>
      <c r="D24" s="48">
        <v>6</v>
      </c>
      <c r="E24" s="48">
        <v>7</v>
      </c>
      <c r="F24" s="49">
        <v>8</v>
      </c>
      <c r="G24" s="49">
        <v>9</v>
      </c>
      <c r="H24" s="49">
        <v>10</v>
      </c>
    </row>
    <row r="27" spans="1:8" ht="15" x14ac:dyDescent="0.25">
      <c r="A27" s="106" t="s">
        <v>20</v>
      </c>
      <c r="B27" s="106"/>
      <c r="C27" s="106"/>
      <c r="D27" s="50"/>
      <c r="E27" s="51"/>
      <c r="F27" s="51"/>
    </row>
    <row r="28" spans="1:8" ht="15" x14ac:dyDescent="0.25">
      <c r="A28" s="31" t="s">
        <v>21</v>
      </c>
      <c r="B28" s="31" t="s">
        <v>22</v>
      </c>
      <c r="C28" s="31" t="s">
        <v>23</v>
      </c>
      <c r="D28" s="51"/>
      <c r="E28" s="51"/>
      <c r="F28" s="51"/>
    </row>
    <row r="29" spans="1:8" ht="15" x14ac:dyDescent="0.2">
      <c r="A29" s="52">
        <v>0.2</v>
      </c>
      <c r="B29" s="6" t="s">
        <v>81</v>
      </c>
      <c r="C29" s="24" t="s">
        <v>132</v>
      </c>
      <c r="D29" s="53"/>
      <c r="E29" s="53"/>
      <c r="F29" s="53"/>
    </row>
    <row r="30" spans="1:8" ht="15" x14ac:dyDescent="0.2">
      <c r="A30" s="52">
        <v>0.4</v>
      </c>
      <c r="B30" s="6" t="s">
        <v>82</v>
      </c>
      <c r="C30" s="24" t="s">
        <v>133</v>
      </c>
      <c r="D30" s="53"/>
      <c r="E30" s="53"/>
      <c r="F30" s="53"/>
    </row>
    <row r="31" spans="1:8" ht="15" x14ac:dyDescent="0.2">
      <c r="A31" s="52">
        <v>0.6</v>
      </c>
      <c r="B31" s="6" t="s">
        <v>83</v>
      </c>
      <c r="C31" s="24" t="s">
        <v>134</v>
      </c>
      <c r="D31" s="53"/>
      <c r="E31" s="53"/>
      <c r="F31" s="53"/>
    </row>
    <row r="32" spans="1:8" ht="15" x14ac:dyDescent="0.2">
      <c r="A32" s="52">
        <v>0.8</v>
      </c>
      <c r="B32" s="6" t="s">
        <v>84</v>
      </c>
      <c r="C32" s="24" t="s">
        <v>135</v>
      </c>
      <c r="D32" s="53"/>
      <c r="E32" s="53"/>
      <c r="F32" s="53"/>
    </row>
    <row r="33" spans="1:19" ht="27" customHeight="1" x14ac:dyDescent="0.2">
      <c r="A33" s="52">
        <v>1</v>
      </c>
      <c r="B33" s="6" t="s">
        <v>85</v>
      </c>
      <c r="C33" s="24" t="s">
        <v>136</v>
      </c>
      <c r="D33" s="54"/>
      <c r="E33" s="54"/>
      <c r="F33" s="54"/>
    </row>
    <row r="36" spans="1:19" ht="15" x14ac:dyDescent="0.25">
      <c r="A36" s="106" t="s">
        <v>27</v>
      </c>
      <c r="B36" s="106"/>
      <c r="C36" s="106"/>
      <c r="D36" s="106"/>
      <c r="E36" s="106"/>
      <c r="G36" s="117" t="s">
        <v>31</v>
      </c>
      <c r="H36" s="117"/>
      <c r="I36" s="117"/>
      <c r="J36" s="117"/>
      <c r="K36" s="117"/>
      <c r="L36" s="117"/>
    </row>
    <row r="37" spans="1:19" ht="15" x14ac:dyDescent="0.25">
      <c r="A37" s="55"/>
      <c r="B37" s="55"/>
      <c r="C37" s="55" t="s">
        <v>86</v>
      </c>
      <c r="D37" s="113" t="s">
        <v>87</v>
      </c>
      <c r="E37" s="114"/>
      <c r="G37" s="74"/>
      <c r="H37" s="74"/>
      <c r="I37" s="74"/>
      <c r="J37" s="74"/>
      <c r="K37" s="74"/>
      <c r="L37" s="74"/>
    </row>
    <row r="38" spans="1:19" ht="15" customHeight="1" x14ac:dyDescent="0.25">
      <c r="A38" s="55" t="s">
        <v>21</v>
      </c>
      <c r="B38" s="56" t="s">
        <v>22</v>
      </c>
      <c r="C38" s="56" t="s">
        <v>88</v>
      </c>
      <c r="D38" s="56" t="s">
        <v>89</v>
      </c>
      <c r="E38" s="56" t="s">
        <v>90</v>
      </c>
      <c r="G38" s="109" t="s">
        <v>32</v>
      </c>
      <c r="H38" s="105" t="s">
        <v>14</v>
      </c>
      <c r="I38" s="105"/>
      <c r="J38" s="105"/>
      <c r="K38" s="105"/>
      <c r="L38" s="105"/>
    </row>
    <row r="39" spans="1:19" ht="85.5" customHeight="1" x14ac:dyDescent="0.2">
      <c r="A39" s="52">
        <v>0.2</v>
      </c>
      <c r="B39" s="6" t="s">
        <v>91</v>
      </c>
      <c r="C39" s="37" t="s">
        <v>92</v>
      </c>
      <c r="D39" s="57" t="s">
        <v>93</v>
      </c>
      <c r="E39" s="13" t="s">
        <v>94</v>
      </c>
      <c r="G39" s="109"/>
      <c r="H39" s="75" t="s">
        <v>137</v>
      </c>
      <c r="I39" s="75" t="s">
        <v>138</v>
      </c>
      <c r="J39" s="75" t="s">
        <v>139</v>
      </c>
      <c r="K39" s="75" t="s">
        <v>140</v>
      </c>
      <c r="L39" s="75" t="s">
        <v>141</v>
      </c>
    </row>
    <row r="40" spans="1:19" ht="99.75" customHeight="1" x14ac:dyDescent="0.2">
      <c r="A40" s="52">
        <v>0.4</v>
      </c>
      <c r="B40" s="6" t="s">
        <v>28</v>
      </c>
      <c r="C40" s="37" t="s">
        <v>95</v>
      </c>
      <c r="D40" s="57" t="s">
        <v>96</v>
      </c>
      <c r="E40" s="13" t="s">
        <v>97</v>
      </c>
      <c r="G40" s="97" t="s">
        <v>142</v>
      </c>
      <c r="H40" s="95"/>
      <c r="I40" s="95"/>
      <c r="J40" s="95"/>
      <c r="K40" s="95"/>
      <c r="L40" s="8"/>
    </row>
    <row r="41" spans="1:19" ht="183" customHeight="1" x14ac:dyDescent="0.2">
      <c r="A41" s="52">
        <v>0.6</v>
      </c>
      <c r="B41" s="6" t="s">
        <v>29</v>
      </c>
      <c r="C41" s="37" t="s">
        <v>98</v>
      </c>
      <c r="D41" s="57" t="s">
        <v>99</v>
      </c>
      <c r="E41" s="13" t="s">
        <v>100</v>
      </c>
      <c r="G41" s="97" t="s">
        <v>143</v>
      </c>
      <c r="H41" s="7"/>
      <c r="I41" s="7"/>
      <c r="J41" s="95"/>
      <c r="K41" s="95"/>
      <c r="L41" s="8"/>
    </row>
    <row r="42" spans="1:19" ht="147.75" customHeight="1" x14ac:dyDescent="0.2">
      <c r="A42" s="52">
        <v>0.8</v>
      </c>
      <c r="B42" s="6" t="s">
        <v>30</v>
      </c>
      <c r="C42" s="37" t="s">
        <v>101</v>
      </c>
      <c r="D42" s="57" t="s">
        <v>102</v>
      </c>
      <c r="E42" s="13" t="s">
        <v>103</v>
      </c>
      <c r="G42" s="97" t="s">
        <v>144</v>
      </c>
      <c r="H42" s="7"/>
      <c r="I42" s="7"/>
      <c r="J42" s="7"/>
      <c r="K42" s="95"/>
      <c r="L42" s="8"/>
    </row>
    <row r="43" spans="1:19" ht="158.25" customHeight="1" x14ac:dyDescent="0.2">
      <c r="A43" s="52">
        <v>1</v>
      </c>
      <c r="B43" s="6" t="s">
        <v>104</v>
      </c>
      <c r="C43" s="37" t="s">
        <v>105</v>
      </c>
      <c r="D43" s="57" t="s">
        <v>106</v>
      </c>
      <c r="E43" s="13" t="s">
        <v>107</v>
      </c>
      <c r="G43" s="97" t="s">
        <v>145</v>
      </c>
      <c r="H43" s="96"/>
      <c r="I43" s="7"/>
      <c r="J43" s="7"/>
      <c r="K43" s="95"/>
      <c r="L43" s="8"/>
    </row>
    <row r="44" spans="1:19" ht="108" customHeight="1" x14ac:dyDescent="0.2">
      <c r="A44" s="76"/>
      <c r="B44" s="77"/>
      <c r="C44" s="78"/>
      <c r="D44" s="79"/>
      <c r="E44" s="80"/>
      <c r="G44" s="97" t="s">
        <v>146</v>
      </c>
      <c r="H44" s="96"/>
      <c r="I44" s="96"/>
      <c r="J44" s="7"/>
      <c r="K44" s="95"/>
      <c r="L44" s="8"/>
    </row>
    <row r="45" spans="1:19" ht="15" x14ac:dyDescent="0.2">
      <c r="G45" s="81"/>
      <c r="H45" s="82"/>
      <c r="I45" s="82"/>
      <c r="J45" s="82"/>
      <c r="K45" s="82"/>
      <c r="L45" s="82"/>
      <c r="M45" s="83"/>
      <c r="N45" s="83"/>
      <c r="O45" s="83"/>
      <c r="P45" s="83"/>
      <c r="Q45" s="83"/>
      <c r="R45" s="83"/>
      <c r="S45" s="83"/>
    </row>
    <row r="46" spans="1:19" x14ac:dyDescent="0.2">
      <c r="B46" s="14"/>
      <c r="C46" s="15" t="s">
        <v>37</v>
      </c>
      <c r="G46" s="90"/>
      <c r="H46" s="90"/>
      <c r="I46" s="90"/>
      <c r="J46" s="90"/>
      <c r="K46" s="90"/>
      <c r="L46" s="90"/>
      <c r="M46" s="83"/>
      <c r="N46" s="83"/>
      <c r="O46" s="83"/>
      <c r="P46" s="83"/>
      <c r="Q46" s="83"/>
      <c r="R46" s="83"/>
      <c r="S46" s="83"/>
    </row>
    <row r="47" spans="1:19" x14ac:dyDescent="0.2">
      <c r="B47" s="58" t="s">
        <v>128</v>
      </c>
      <c r="C47" s="14" t="s">
        <v>40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5" customHeight="1" x14ac:dyDescent="0.2">
      <c r="B48" s="9" t="s">
        <v>129</v>
      </c>
      <c r="C48" s="14" t="s">
        <v>108</v>
      </c>
      <c r="G48" s="83"/>
      <c r="H48" s="83"/>
      <c r="I48" s="83"/>
      <c r="J48" s="83"/>
      <c r="K48" s="83"/>
      <c r="L48" s="83"/>
      <c r="M48" s="83"/>
      <c r="N48" s="84"/>
      <c r="O48" s="84"/>
      <c r="P48" s="84"/>
      <c r="Q48" s="84"/>
      <c r="R48" s="84"/>
      <c r="S48" s="83"/>
    </row>
    <row r="49" spans="2:19" ht="15" x14ac:dyDescent="0.25">
      <c r="B49" s="10" t="s">
        <v>130</v>
      </c>
      <c r="C49" s="14" t="s">
        <v>109</v>
      </c>
      <c r="G49" s="92"/>
      <c r="H49" s="92"/>
      <c r="I49" s="92"/>
      <c r="J49" s="92"/>
      <c r="K49" s="92"/>
      <c r="L49" s="92"/>
      <c r="M49" s="83"/>
      <c r="N49" s="84"/>
      <c r="O49" s="84"/>
      <c r="P49" s="84"/>
      <c r="Q49" s="84"/>
      <c r="R49" s="84"/>
      <c r="S49" s="83"/>
    </row>
    <row r="50" spans="2:19" ht="15" x14ac:dyDescent="0.25">
      <c r="B50" s="11" t="s">
        <v>131</v>
      </c>
      <c r="C50" s="14" t="s">
        <v>110</v>
      </c>
      <c r="G50" s="88"/>
      <c r="H50" s="92"/>
      <c r="I50" s="92"/>
      <c r="J50" s="92"/>
      <c r="K50" s="92"/>
      <c r="L50" s="92"/>
      <c r="M50" s="83"/>
      <c r="N50" s="93"/>
      <c r="O50" s="85"/>
      <c r="P50" s="86"/>
      <c r="Q50" s="86"/>
      <c r="R50" s="86"/>
      <c r="S50" s="83"/>
    </row>
    <row r="51" spans="2:19" ht="15" x14ac:dyDescent="0.2">
      <c r="G51" s="88"/>
      <c r="H51" s="87"/>
      <c r="I51" s="87"/>
      <c r="J51" s="87"/>
      <c r="K51" s="87"/>
      <c r="L51" s="87"/>
      <c r="M51" s="83"/>
      <c r="N51" s="93"/>
      <c r="O51" s="85"/>
      <c r="P51" s="86"/>
      <c r="Q51" s="86"/>
      <c r="R51" s="86"/>
      <c r="S51" s="83"/>
    </row>
    <row r="52" spans="2:19" ht="15" x14ac:dyDescent="0.2">
      <c r="G52" s="88"/>
      <c r="H52" s="86"/>
      <c r="I52" s="86"/>
      <c r="J52" s="86"/>
      <c r="K52" s="86"/>
      <c r="L52" s="86"/>
      <c r="M52" s="83"/>
      <c r="N52" s="93"/>
      <c r="O52" s="85"/>
      <c r="P52" s="86"/>
      <c r="Q52" s="86"/>
      <c r="R52" s="86"/>
      <c r="S52" s="83"/>
    </row>
    <row r="53" spans="2:19" ht="15" x14ac:dyDescent="0.2">
      <c r="G53" s="88"/>
      <c r="H53" s="86"/>
      <c r="I53" s="86"/>
      <c r="J53" s="86"/>
      <c r="K53" s="86"/>
      <c r="L53" s="86"/>
      <c r="M53" s="83"/>
      <c r="N53" s="93"/>
      <c r="O53" s="85"/>
      <c r="P53" s="86"/>
      <c r="Q53" s="86"/>
      <c r="R53" s="86"/>
      <c r="S53" s="83"/>
    </row>
    <row r="54" spans="2:19" ht="15" x14ac:dyDescent="0.2">
      <c r="G54" s="88"/>
      <c r="H54" s="86"/>
      <c r="I54" s="86"/>
      <c r="J54" s="86"/>
      <c r="K54" s="86"/>
      <c r="L54" s="86"/>
      <c r="M54" s="83"/>
      <c r="N54" s="93"/>
      <c r="O54" s="85"/>
      <c r="P54" s="86"/>
      <c r="Q54" s="86"/>
      <c r="R54" s="86"/>
      <c r="S54" s="83"/>
    </row>
    <row r="55" spans="2:19" ht="15" x14ac:dyDescent="0.2">
      <c r="G55" s="88"/>
      <c r="H55" s="86"/>
      <c r="I55" s="86"/>
      <c r="J55" s="86"/>
      <c r="K55" s="86"/>
      <c r="L55" s="86"/>
      <c r="M55" s="83"/>
      <c r="N55" s="93"/>
      <c r="O55" s="94"/>
      <c r="P55" s="94"/>
      <c r="Q55" s="94"/>
      <c r="R55" s="86"/>
      <c r="S55" s="83"/>
    </row>
    <row r="56" spans="2:19" ht="15" x14ac:dyDescent="0.2">
      <c r="G56" s="88"/>
      <c r="H56" s="86"/>
      <c r="I56" s="86"/>
      <c r="J56" s="86"/>
      <c r="K56" s="86"/>
      <c r="L56" s="86"/>
      <c r="M56" s="83"/>
      <c r="N56" s="83"/>
      <c r="O56" s="83"/>
      <c r="P56" s="83"/>
      <c r="Q56" s="83"/>
      <c r="R56" s="83"/>
      <c r="S56" s="83"/>
    </row>
    <row r="57" spans="2:19" x14ac:dyDescent="0.2">
      <c r="G57" s="90"/>
      <c r="H57" s="90"/>
      <c r="I57" s="90"/>
      <c r="J57" s="90"/>
      <c r="K57" s="90"/>
      <c r="L57" s="90"/>
      <c r="M57" s="83"/>
      <c r="N57" s="83"/>
      <c r="O57" s="83"/>
      <c r="P57" s="83"/>
      <c r="Q57" s="83"/>
      <c r="R57" s="83"/>
      <c r="S57" s="83"/>
    </row>
    <row r="58" spans="2:19" x14ac:dyDescent="0.2"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2:19" x14ac:dyDescent="0.2"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</row>
    <row r="60" spans="2:19" x14ac:dyDescent="0.2">
      <c r="G60" s="83"/>
      <c r="H60" s="83"/>
      <c r="I60" s="83"/>
      <c r="J60" s="83"/>
      <c r="K60" s="83"/>
      <c r="L60" s="83"/>
      <c r="M60" s="91"/>
      <c r="N60" s="91"/>
      <c r="O60" s="91"/>
      <c r="P60" s="83"/>
      <c r="Q60" s="83"/>
      <c r="R60" s="83"/>
      <c r="S60" s="83"/>
    </row>
    <row r="61" spans="2:19" ht="39.75" customHeight="1" x14ac:dyDescent="0.2">
      <c r="G61" s="83"/>
      <c r="H61" s="83"/>
      <c r="I61" s="83"/>
      <c r="J61" s="83"/>
      <c r="K61" s="83"/>
      <c r="L61" s="83"/>
      <c r="M61" s="91"/>
      <c r="N61" s="91"/>
      <c r="O61" s="91"/>
      <c r="P61" s="83"/>
      <c r="Q61" s="83"/>
      <c r="R61" s="83"/>
      <c r="S61" s="83"/>
    </row>
    <row r="62" spans="2:19" x14ac:dyDescent="0.2">
      <c r="G62" s="83"/>
      <c r="H62" s="83"/>
      <c r="I62" s="83"/>
      <c r="J62" s="83"/>
      <c r="K62" s="83"/>
      <c r="L62" s="83"/>
      <c r="M62" s="91"/>
      <c r="N62" s="91"/>
      <c r="O62" s="91"/>
      <c r="P62" s="83"/>
      <c r="Q62" s="83"/>
      <c r="R62" s="83"/>
      <c r="S62" s="83"/>
    </row>
    <row r="63" spans="2:19" ht="49.5" customHeight="1" x14ac:dyDescent="0.2">
      <c r="G63" s="83"/>
      <c r="H63" s="83"/>
      <c r="I63" s="83"/>
      <c r="J63" s="83"/>
      <c r="K63" s="83"/>
      <c r="L63" s="83"/>
      <c r="M63" s="91"/>
      <c r="N63" s="91"/>
      <c r="O63" s="91"/>
      <c r="P63" s="83"/>
      <c r="Q63" s="83"/>
      <c r="R63" s="83"/>
      <c r="S63" s="83"/>
    </row>
    <row r="64" spans="2:19" x14ac:dyDescent="0.2">
      <c r="G64" s="83"/>
      <c r="H64" s="83"/>
      <c r="I64" s="83"/>
      <c r="J64" s="83"/>
      <c r="K64" s="83"/>
      <c r="L64" s="83"/>
      <c r="M64" s="86"/>
      <c r="N64" s="82"/>
      <c r="O64" s="86"/>
      <c r="P64" s="83"/>
      <c r="Q64" s="83"/>
      <c r="R64" s="83"/>
      <c r="S64" s="83"/>
    </row>
    <row r="65" spans="7:19" x14ac:dyDescent="0.2">
      <c r="G65" s="83"/>
      <c r="H65" s="83"/>
      <c r="I65" s="83"/>
      <c r="J65" s="83"/>
      <c r="K65" s="83"/>
      <c r="L65" s="83"/>
      <c r="M65" s="86"/>
      <c r="N65" s="82"/>
      <c r="O65" s="86"/>
      <c r="P65" s="83"/>
      <c r="Q65" s="83"/>
      <c r="R65" s="83"/>
      <c r="S65" s="83"/>
    </row>
    <row r="66" spans="7:19" x14ac:dyDescent="0.2">
      <c r="G66" s="83"/>
      <c r="H66" s="83"/>
      <c r="I66" s="83"/>
      <c r="J66" s="83"/>
      <c r="K66" s="83"/>
      <c r="L66" s="83"/>
      <c r="M66" s="89"/>
      <c r="N66" s="86"/>
      <c r="O66" s="86"/>
      <c r="P66" s="83"/>
      <c r="Q66" s="83"/>
      <c r="R66" s="83"/>
      <c r="S66" s="83"/>
    </row>
    <row r="67" spans="7:19" x14ac:dyDescent="0.2"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345C6-A850-48B9-91E9-3CA3D1A734DC}">
  <dimension ref="A1:P15"/>
  <sheetViews>
    <sheetView view="pageBreakPreview" zoomScaleNormal="100" zoomScaleSheetLayoutView="100" workbookViewId="0">
      <selection activeCell="F13" sqref="F13"/>
    </sheetView>
  </sheetViews>
  <sheetFormatPr baseColWidth="10" defaultRowHeight="15" x14ac:dyDescent="0.25"/>
  <cols>
    <col min="1" max="1" width="18.7109375" customWidth="1"/>
    <col min="2" max="2" width="32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29" t="s">
        <v>33</v>
      </c>
      <c r="B1" s="129"/>
      <c r="C1" s="129"/>
      <c r="D1" s="129"/>
      <c r="E1" s="129"/>
      <c r="F1" s="129"/>
      <c r="G1" s="129"/>
      <c r="H1" s="129"/>
    </row>
    <row r="2" spans="1:16" x14ac:dyDescent="0.25">
      <c r="A2" s="129" t="s">
        <v>15</v>
      </c>
      <c r="B2" s="130" t="s">
        <v>34</v>
      </c>
      <c r="C2" s="129" t="s">
        <v>50</v>
      </c>
      <c r="D2" s="129"/>
      <c r="E2" s="129" t="s">
        <v>35</v>
      </c>
      <c r="F2" s="131" t="s">
        <v>36</v>
      </c>
      <c r="G2" s="132"/>
      <c r="H2" s="129" t="str">
        <f>IF(C4="X", "Valor Probabilidad residual", "Valor Impacto Residual")</f>
        <v>Valor Probabilidad residual</v>
      </c>
    </row>
    <row r="3" spans="1:16" x14ac:dyDescent="0.25">
      <c r="A3" s="129"/>
      <c r="B3" s="130"/>
      <c r="C3" s="64" t="s">
        <v>48</v>
      </c>
      <c r="D3" s="64" t="s">
        <v>49</v>
      </c>
      <c r="E3" s="129"/>
      <c r="F3" s="133"/>
      <c r="G3" s="134"/>
      <c r="H3" s="129"/>
    </row>
    <row r="4" spans="1:16" ht="15" customHeight="1" x14ac:dyDescent="0.25">
      <c r="A4" s="127" t="str">
        <f>+Identificación!B5</f>
        <v>Podría suceder que no se tramiten oportunamente ante los tribunales los asuntos jurídicos de la entidad</v>
      </c>
      <c r="B4" s="118" t="s">
        <v>61</v>
      </c>
      <c r="C4" s="119" t="s">
        <v>62</v>
      </c>
      <c r="D4" s="119"/>
      <c r="E4" s="65" t="s">
        <v>111</v>
      </c>
      <c r="F4" s="66" t="s">
        <v>112</v>
      </c>
      <c r="G4" s="67">
        <f>IF(F4=$L$7,10%,IF(F4=$L$8,5%,IF(F4=$L$9,2%,)))</f>
        <v>0.05</v>
      </c>
      <c r="H4" s="128">
        <f>IF(C4="X",Analisis!E7-(Analisis!E7*G9),Analisis!G7-(Analisis!G7*G9))</f>
        <v>0.24</v>
      </c>
    </row>
    <row r="5" spans="1:16" ht="30.75" customHeight="1" x14ac:dyDescent="0.25">
      <c r="A5" s="118"/>
      <c r="B5" s="118"/>
      <c r="C5" s="120"/>
      <c r="D5" s="120"/>
      <c r="E5" s="68" t="s">
        <v>113</v>
      </c>
      <c r="F5" s="66" t="s">
        <v>122</v>
      </c>
      <c r="G5" s="69">
        <f>IF(F5="Automático",10%,5%)</f>
        <v>0.05</v>
      </c>
      <c r="H5" s="122"/>
    </row>
    <row r="6" spans="1:16" x14ac:dyDescent="0.25">
      <c r="A6" s="118"/>
      <c r="B6" s="118"/>
      <c r="C6" s="120"/>
      <c r="D6" s="120"/>
      <c r="E6" s="68" t="s">
        <v>115</v>
      </c>
      <c r="F6" s="66" t="s">
        <v>116</v>
      </c>
      <c r="G6" s="69">
        <f>IF(F6="Documentado",10%,5%)</f>
        <v>0.1</v>
      </c>
      <c r="H6" s="122"/>
    </row>
    <row r="7" spans="1:16" x14ac:dyDescent="0.25">
      <c r="A7" s="118"/>
      <c r="B7" s="118"/>
      <c r="C7" s="120"/>
      <c r="D7" s="120"/>
      <c r="E7" s="68" t="s">
        <v>117</v>
      </c>
      <c r="F7" s="66" t="s">
        <v>118</v>
      </c>
      <c r="G7" s="69">
        <f>IF(F7="Continua",10%,5%)</f>
        <v>0.1</v>
      </c>
      <c r="H7" s="122"/>
      <c r="L7" t="s">
        <v>119</v>
      </c>
      <c r="M7" t="s">
        <v>114</v>
      </c>
      <c r="N7" t="s">
        <v>116</v>
      </c>
      <c r="O7" t="s">
        <v>118</v>
      </c>
      <c r="P7" t="s">
        <v>120</v>
      </c>
    </row>
    <row r="8" spans="1:16" ht="25.5" customHeight="1" x14ac:dyDescent="0.25">
      <c r="A8" s="118"/>
      <c r="B8" s="118"/>
      <c r="C8" s="121"/>
      <c r="D8" s="121"/>
      <c r="E8" s="68" t="s">
        <v>121</v>
      </c>
      <c r="F8" s="66" t="s">
        <v>120</v>
      </c>
      <c r="G8" s="69">
        <f>IF(F8="Con registro",10%,5%)</f>
        <v>0.1</v>
      </c>
      <c r="H8" s="122"/>
      <c r="L8" t="s">
        <v>112</v>
      </c>
      <c r="M8" t="s">
        <v>122</v>
      </c>
      <c r="N8" t="s">
        <v>123</v>
      </c>
      <c r="O8" t="s">
        <v>124</v>
      </c>
      <c r="P8" t="s">
        <v>125</v>
      </c>
    </row>
    <row r="9" spans="1:16" x14ac:dyDescent="0.25">
      <c r="A9" s="124" t="s">
        <v>126</v>
      </c>
      <c r="B9" s="125"/>
      <c r="C9" s="125"/>
      <c r="D9" s="125"/>
      <c r="E9" s="125"/>
      <c r="F9" s="126"/>
      <c r="G9" s="70">
        <f>SUM(G4:G8)</f>
        <v>0.4</v>
      </c>
      <c r="H9" s="123"/>
      <c r="L9" t="s">
        <v>127</v>
      </c>
    </row>
    <row r="10" spans="1:16" ht="15" customHeight="1" x14ac:dyDescent="0.25">
      <c r="A10" s="118" t="s">
        <v>57</v>
      </c>
      <c r="B10" s="118" t="s">
        <v>63</v>
      </c>
      <c r="C10" s="119" t="s">
        <v>62</v>
      </c>
      <c r="D10" s="119"/>
      <c r="E10" s="65" t="s">
        <v>111</v>
      </c>
      <c r="F10" s="66" t="s">
        <v>112</v>
      </c>
      <c r="G10" s="67">
        <f>IF(F10=$L$7,10%,IF(F10=$L$8,5%,IF(F10=$L$9,2%,)))</f>
        <v>0.05</v>
      </c>
      <c r="H10" s="71" t="str">
        <f>IF(C10="X", "Valor Probabilidad residual", "Valor Impacto Residual")</f>
        <v>Valor Probabilidad residual</v>
      </c>
    </row>
    <row r="11" spans="1:16" ht="15" customHeight="1" x14ac:dyDescent="0.25">
      <c r="A11" s="118"/>
      <c r="B11" s="118"/>
      <c r="C11" s="120"/>
      <c r="D11" s="120"/>
      <c r="E11" s="68" t="s">
        <v>113</v>
      </c>
      <c r="F11" s="66" t="s">
        <v>122</v>
      </c>
      <c r="G11" s="69">
        <f>IF(F11="Automático",10%,5%)</f>
        <v>0.05</v>
      </c>
      <c r="H11" s="122">
        <f>IF(C10="X",Analisis!E8-(Analisis!E8*G15),Analisis!G8-(Analisis!G8*G15))</f>
        <v>0.36</v>
      </c>
    </row>
    <row r="12" spans="1:16" ht="15" customHeight="1" x14ac:dyDescent="0.25">
      <c r="A12" s="118"/>
      <c r="B12" s="118"/>
      <c r="C12" s="120"/>
      <c r="D12" s="120"/>
      <c r="E12" s="68" t="s">
        <v>115</v>
      </c>
      <c r="F12" s="66" t="s">
        <v>116</v>
      </c>
      <c r="G12" s="69">
        <f>IF(F12="Documentado",10%,5%)</f>
        <v>0.1</v>
      </c>
      <c r="H12" s="122"/>
    </row>
    <row r="13" spans="1:16" x14ac:dyDescent="0.25">
      <c r="A13" s="118"/>
      <c r="B13" s="118"/>
      <c r="C13" s="120"/>
      <c r="D13" s="120"/>
      <c r="E13" s="68" t="s">
        <v>117</v>
      </c>
      <c r="F13" s="66" t="s">
        <v>118</v>
      </c>
      <c r="G13" s="69">
        <f>IF(F13="Continua",10%,5%)</f>
        <v>0.1</v>
      </c>
      <c r="H13" s="122"/>
    </row>
    <row r="14" spans="1:16" ht="40.5" customHeight="1" x14ac:dyDescent="0.25">
      <c r="A14" s="118"/>
      <c r="B14" s="118"/>
      <c r="C14" s="121"/>
      <c r="D14" s="121"/>
      <c r="E14" s="68" t="s">
        <v>121</v>
      </c>
      <c r="F14" s="66" t="s">
        <v>120</v>
      </c>
      <c r="G14" s="69">
        <f>IF(F14="Con registro",10%,5%)</f>
        <v>0.1</v>
      </c>
      <c r="H14" s="122"/>
    </row>
    <row r="15" spans="1:16" x14ac:dyDescent="0.25">
      <c r="A15" s="124" t="s">
        <v>126</v>
      </c>
      <c r="B15" s="125"/>
      <c r="C15" s="125"/>
      <c r="D15" s="125"/>
      <c r="E15" s="125"/>
      <c r="F15" s="126"/>
      <c r="G15" s="70">
        <f>SUM(G10:G14)</f>
        <v>0.4</v>
      </c>
      <c r="H15" s="123"/>
    </row>
  </sheetData>
  <mergeCells count="19">
    <mergeCell ref="A1:H1"/>
    <mergeCell ref="A2:A3"/>
    <mergeCell ref="B2:B3"/>
    <mergeCell ref="C2:D2"/>
    <mergeCell ref="E2:E3"/>
    <mergeCell ref="F2:G3"/>
    <mergeCell ref="H2:H3"/>
    <mergeCell ref="A4:A8"/>
    <mergeCell ref="B4:B8"/>
    <mergeCell ref="C4:C8"/>
    <mergeCell ref="D4:D8"/>
    <mergeCell ref="H4:H9"/>
    <mergeCell ref="A9:F9"/>
    <mergeCell ref="A10:A14"/>
    <mergeCell ref="B10:B14"/>
    <mergeCell ref="C10:C14"/>
    <mergeCell ref="D10:D14"/>
    <mergeCell ref="H11:H15"/>
    <mergeCell ref="A15:F15"/>
  </mergeCells>
  <dataValidations count="5">
    <dataValidation type="list" allowBlank="1" showInputMessage="1" showErrorMessage="1" sqref="F4 F10" xr:uid="{615460E1-D9A0-4992-BFB0-75130A4032AB}">
      <formula1>$L$7:$L$9</formula1>
    </dataValidation>
    <dataValidation type="list" allowBlank="1" showInputMessage="1" showErrorMessage="1" sqref="F8 F14" xr:uid="{10BC7537-F523-48B7-A148-0E19E9CC0171}">
      <formula1>$P$7:$P$8</formula1>
    </dataValidation>
    <dataValidation type="list" allowBlank="1" showInputMessage="1" showErrorMessage="1" sqref="F7 F13" xr:uid="{6B505807-A909-4921-AEDB-AD750AA777CF}">
      <formula1>$O$7:$O$8</formula1>
    </dataValidation>
    <dataValidation type="list" allowBlank="1" showInputMessage="1" showErrorMessage="1" sqref="F6 F12" xr:uid="{7417CE75-8365-4155-873B-5FA6185A3B89}">
      <formula1>$N$7:$N$8</formula1>
    </dataValidation>
    <dataValidation type="list" allowBlank="1" showInputMessage="1" showErrorMessage="1" sqref="F5 F11" xr:uid="{13889265-5F29-44C9-B5C8-B9B6CE4A66C4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6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3EEA-D462-486D-A203-EDA171DE8300}">
  <dimension ref="A1:I8"/>
  <sheetViews>
    <sheetView tabSelected="1" view="pageBreakPreview" zoomScaleNormal="100" zoomScaleSheetLayoutView="100" workbookViewId="0">
      <selection activeCell="A7" sqref="A7"/>
    </sheetView>
  </sheetViews>
  <sheetFormatPr baseColWidth="10" defaultColWidth="11" defaultRowHeight="14.25" x14ac:dyDescent="0.2"/>
  <cols>
    <col min="1" max="1" width="25.5703125" style="5" bestFit="1" customWidth="1"/>
    <col min="2" max="2" width="6.28515625" style="5" bestFit="1" customWidth="1"/>
    <col min="3" max="3" width="11.7109375" style="5" bestFit="1" customWidth="1"/>
    <col min="4" max="4" width="6.28515625" style="5" bestFit="1" customWidth="1"/>
    <col min="5" max="5" width="11.7109375" style="5" bestFit="1" customWidth="1"/>
    <col min="6" max="6" width="27" style="5" customWidth="1"/>
    <col min="7" max="7" width="17.85546875" style="5" customWidth="1"/>
    <col min="8" max="8" width="19" style="5" customWidth="1"/>
    <col min="9" max="9" width="55.28515625" style="5" customWidth="1"/>
    <col min="10" max="16384" width="11" style="5"/>
  </cols>
  <sheetData>
    <row r="1" spans="1:9" ht="15" x14ac:dyDescent="0.25">
      <c r="A1" s="106" t="s">
        <v>39</v>
      </c>
      <c r="B1" s="106"/>
      <c r="C1" s="106"/>
      <c r="D1" s="106"/>
      <c r="E1" s="106"/>
      <c r="F1" s="106"/>
      <c r="G1" s="106"/>
      <c r="H1" s="106"/>
    </row>
    <row r="2" spans="1:9" x14ac:dyDescent="0.2">
      <c r="A2" s="100" t="str">
        <f>+'Contexto Estratégico'!A2:D2</f>
        <v>PROCESO: GESTION JURÍDICA</v>
      </c>
      <c r="B2" s="100"/>
      <c r="C2" s="100"/>
      <c r="D2" s="100"/>
      <c r="E2" s="107"/>
      <c r="F2" s="107"/>
      <c r="G2" s="107"/>
      <c r="H2" s="107"/>
    </row>
    <row r="3" spans="1:9" x14ac:dyDescent="0.2">
      <c r="A3" s="108" t="str">
        <f>+'Contexto Estratégico'!A3:D3</f>
        <v>OBJETIVO: Asesorar, asistir y orientar jurídicamente a la entidad, así como representarla en las actuaciones judiciales que lo amerite.</v>
      </c>
      <c r="B3" s="108"/>
      <c r="C3" s="108"/>
      <c r="D3" s="108"/>
      <c r="E3" s="108"/>
      <c r="F3" s="108"/>
      <c r="G3" s="108"/>
      <c r="H3" s="108"/>
    </row>
    <row r="4" spans="1:9" ht="15" customHeight="1" x14ac:dyDescent="0.25">
      <c r="A4" s="109" t="s">
        <v>15</v>
      </c>
      <c r="B4" s="111"/>
      <c r="C4" s="111"/>
      <c r="D4" s="111"/>
      <c r="E4" s="112"/>
      <c r="F4" s="109" t="s">
        <v>38</v>
      </c>
      <c r="G4" s="109" t="s">
        <v>18</v>
      </c>
      <c r="H4" s="109" t="s">
        <v>19</v>
      </c>
    </row>
    <row r="5" spans="1:9" ht="15" customHeight="1" x14ac:dyDescent="0.25">
      <c r="A5" s="109"/>
      <c r="B5" s="110" t="s">
        <v>17</v>
      </c>
      <c r="C5" s="112"/>
      <c r="D5" s="105" t="s">
        <v>14</v>
      </c>
      <c r="E5" s="105"/>
      <c r="F5" s="109"/>
      <c r="G5" s="109"/>
      <c r="H5" s="109"/>
    </row>
    <row r="6" spans="1:9" ht="15" x14ac:dyDescent="0.25">
      <c r="A6" s="109"/>
      <c r="B6" s="73" t="s">
        <v>25</v>
      </c>
      <c r="C6" s="73" t="s">
        <v>26</v>
      </c>
      <c r="D6" s="73" t="s">
        <v>25</v>
      </c>
      <c r="E6" s="73" t="s">
        <v>26</v>
      </c>
      <c r="F6" s="109"/>
      <c r="G6" s="109"/>
      <c r="H6" s="109"/>
    </row>
    <row r="7" spans="1:9" ht="144" customHeight="1" x14ac:dyDescent="0.2">
      <c r="A7" s="29" t="s">
        <v>44</v>
      </c>
      <c r="B7" s="61">
        <v>0.24</v>
      </c>
      <c r="C7" s="62" t="str">
        <f>IF(B7&lt;=20%,ProbImpacto!$B$29,IF(B7&lt;=40%,ProbImpacto!$B$30,IF(B7&lt;=60%,ProbImpacto!$B$31,IF(B7&lt;=80%,ProbImpacto!$B$32,ProbImpacto!$B$33))))</f>
        <v xml:space="preserve">Baja </v>
      </c>
      <c r="D7" s="63">
        <v>0.8</v>
      </c>
      <c r="E7" s="72" t="str">
        <f>IF(D7&lt;=20%,ProbImpacto!$B$39,IF(D7&lt;=40%,ProbImpacto!$B$40,IF(D7&lt;=60%,ProbImpacto!$B$41,IF(D7&lt;=80%,ProbImpacto!$B$42,ProbImpacto!$B$43))))</f>
        <v>Mayor</v>
      </c>
      <c r="F7" s="72" t="s">
        <v>60</v>
      </c>
      <c r="G7" s="72" t="s">
        <v>130</v>
      </c>
      <c r="H7" s="72" t="s">
        <v>109</v>
      </c>
      <c r="I7" s="21"/>
    </row>
    <row r="8" spans="1:9" ht="57" x14ac:dyDescent="0.2">
      <c r="A8" s="29" t="str">
        <f>+Identificación!B6</f>
        <v>Puede suceder que se desorganice el archivo de los procesos a cargo de la Oficina Jurídica</v>
      </c>
      <c r="B8" s="61">
        <v>0.36</v>
      </c>
      <c r="C8" s="62" t="str">
        <f>IF(B8&lt;=20%,ProbImpacto!$B$29,IF(B8&lt;=40%,ProbImpacto!$B$30,IF(B8&lt;=60%,ProbImpacto!$B$31,IF(B8&lt;=80%,ProbImpacto!$B$32,ProbImpacto!$B$33))))</f>
        <v xml:space="preserve">Baja </v>
      </c>
      <c r="D8" s="63">
        <v>0.6</v>
      </c>
      <c r="E8" s="72" t="str">
        <f>IF(D8&lt;=20%,ProbImpacto!$B$39,IF(D8&lt;=40%,ProbImpacto!$B$40,IF(D8&lt;=60%,ProbImpacto!$B$41,IF(D8&lt;=80%,ProbImpacto!$B$42,ProbImpacto!$B$43))))</f>
        <v>Moderado</v>
      </c>
      <c r="F8" s="72" t="str">
        <f>+Identificación!E6</f>
        <v>No contar información oportuna y confiable para la defensa en los procesos judiciales</v>
      </c>
      <c r="G8" s="72" t="s">
        <v>129</v>
      </c>
      <c r="H8" s="72" t="s">
        <v>108</v>
      </c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G7:G8">
    <cfRule type="containsText" dxfId="7" priority="15" operator="containsText" text="extrema">
      <formula>NOT(ISERROR(SEARCH("extrema",G7)))</formula>
    </cfRule>
    <cfRule type="containsText" dxfId="6" priority="16" operator="containsText" text="Alta">
      <formula>NOT(ISERROR(SEARCH("Alta",G7)))</formula>
    </cfRule>
    <cfRule type="containsText" dxfId="5" priority="17" operator="containsText" text="moderada">
      <formula>NOT(ISERROR(SEARCH("moderada",G7)))</formula>
    </cfRule>
    <cfRule type="containsText" dxfId="4" priority="18" operator="containsText" text="Zona de riesgo baja">
      <formula>NOT(ISERROR(SEARCH("Zona de riesgo baja",G7)))</formula>
    </cfRule>
  </conditionalFormatting>
  <conditionalFormatting sqref="H7:H8">
    <cfRule type="containsText" dxfId="3" priority="11" operator="containsText" text="d.">
      <formula>NOT(ISERROR(SEARCH("d.",H7)))</formula>
    </cfRule>
    <cfRule type="containsText" dxfId="2" priority="12" operator="containsText" text="c.">
      <formula>NOT(ISERROR(SEARCH("c.",H7)))</formula>
    </cfRule>
    <cfRule type="containsText" dxfId="1" priority="13" operator="containsText" text="b.">
      <formula>NOT(ISERROR(SEARCH("b.",H7)))</formula>
    </cfRule>
    <cfRule type="containsText" dxfId="0" priority="14" operator="containsText" text="a.">
      <formula>NOT(ISERROR(SEARCH("a.",H7)))</formula>
    </cfRule>
  </conditionalFormatting>
  <printOptions horizontalCentered="1" verticalCentered="1"/>
  <pageMargins left="0.7" right="0.7" top="0.75" bottom="0.75" header="0.3" footer="0.3"/>
  <pageSetup scale="97" orientation="landscape" r:id="rId1"/>
  <headerFooter>
    <oddHeader>&amp;L&amp;G&amp;C&amp;16MAPA DE RIESGOS
&amp;14INSTITUCIONAL,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s la medida de respuesta al riesgo correspondiente a la zona de riesgo definida en la columna anterior" xr:uid="{09A7DA4F-AB0C-40F4-B163-7D3F79DE4356}">
          <x14:formula1>
            <xm:f>ProbImpacto!$C$47:$C$50</xm:f>
          </x14:formula1>
          <xm:sqref>H7:H8</xm:sqref>
        </x14:dataValidation>
        <x14:dataValidation type="list" allowBlank="1" showInputMessage="1" showErrorMessage="1" prompt="Identificar la zona de riesgo ubicándola en la matriz de riesgo inherente" xr:uid="{8552C934-7EAB-4B90-8830-BCC6EC2DBC67}">
          <x14:formula1>
            <xm:f>ProbImpacto!$B$47:$B$50</xm:f>
          </x14:formula1>
          <xm:sqref>G7:G8</xm:sqref>
        </x14:dataValidation>
        <x14:dataValidation type="list" allowBlank="1" showInputMessage="1" showErrorMessage="1" xr:uid="{2159C989-F186-4EFC-881C-03A7B832CD53}">
          <x14:formula1>
            <xm:f>ProbImpacto!$A$39:$A$43</xm:f>
          </x14:formula1>
          <xm:sqref>D7:D8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Analisis!Área_de_impresión</vt:lpstr>
      <vt:lpstr>Identificación!Área_de_impresión</vt:lpstr>
      <vt:lpstr>'Riesgo residual'!Área_de_impresión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2017-09-05T15:41:32Z</cp:lastPrinted>
  <dcterms:created xsi:type="dcterms:W3CDTF">2016-10-25T13:30:10Z</dcterms:created>
  <dcterms:modified xsi:type="dcterms:W3CDTF">2021-12-02T16:42:57Z</dcterms:modified>
</cp:coreProperties>
</file>